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tha\Documents\ARTURO GARCIA CONTRERAS EN LIQUIDACIÓN JUDICIAL\"/>
    </mc:Choice>
  </mc:AlternateContent>
  <xr:revisionPtr revIDLastSave="0" documentId="8_{7FE0F640-6C49-4270-8DE2-CB22A230BC8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RADUACIÓN DE CREDITOS " sheetId="1" r:id="rId1"/>
    <sheet name="DETERMINACIÓN DE VOTO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2" l="1"/>
  <c r="H45" i="2"/>
  <c r="K28" i="1"/>
  <c r="I43" i="2"/>
  <c r="K70" i="1" l="1"/>
  <c r="K54" i="1"/>
  <c r="I35" i="2"/>
  <c r="I42" i="2" l="1"/>
  <c r="I41" i="2"/>
  <c r="I13" i="2" l="1"/>
  <c r="I12" i="2"/>
  <c r="I29" i="2"/>
  <c r="I26" i="2"/>
  <c r="I25" i="2"/>
  <c r="I45" i="2"/>
  <c r="K9" i="1"/>
  <c r="K71" i="1" s="1"/>
  <c r="K39" i="1"/>
  <c r="I55" i="2"/>
  <c r="I56" i="2"/>
  <c r="I57" i="2"/>
  <c r="I58" i="2"/>
  <c r="I59" i="2"/>
  <c r="I60" i="2"/>
  <c r="I61" i="2"/>
  <c r="I62" i="2"/>
  <c r="I63" i="2"/>
  <c r="I64" i="2"/>
  <c r="I65" i="2"/>
  <c r="I54" i="2"/>
  <c r="I40" i="2"/>
  <c r="I44" i="2"/>
  <c r="I20" i="2"/>
  <c r="I21" i="2"/>
  <c r="I22" i="2"/>
  <c r="I23" i="2"/>
  <c r="I24" i="2"/>
  <c r="I30" i="2"/>
  <c r="I34" i="2"/>
  <c r="I38" i="2"/>
  <c r="I39" i="2"/>
  <c r="I19" i="2"/>
  <c r="I14" i="2"/>
  <c r="I11" i="2"/>
  <c r="H15" i="2"/>
  <c r="I15" i="2" s="1"/>
  <c r="H50" i="2" l="1"/>
  <c r="H66" i="2"/>
  <c r="J54" i="1"/>
  <c r="J28" i="1"/>
  <c r="J39" i="1"/>
  <c r="J9" i="1"/>
  <c r="I66" i="2" l="1"/>
  <c r="H68" i="2"/>
  <c r="H67" i="2"/>
  <c r="J70" i="1"/>
  <c r="J42" i="2" l="1"/>
  <c r="J43" i="2"/>
  <c r="J35" i="2"/>
  <c r="J13" i="2"/>
  <c r="J25" i="2"/>
  <c r="J29" i="2"/>
  <c r="J33" i="2" s="1"/>
  <c r="J38" i="2"/>
  <c r="I67" i="2"/>
  <c r="J39" i="2"/>
  <c r="J41" i="2"/>
  <c r="J40" i="2"/>
  <c r="J36" i="2"/>
  <c r="J44" i="2"/>
  <c r="J14" i="2"/>
  <c r="J12" i="2"/>
  <c r="J11" i="2"/>
  <c r="J58" i="2"/>
  <c r="J23" i="2"/>
  <c r="J65" i="2"/>
  <c r="J57" i="2"/>
  <c r="J22" i="2"/>
  <c r="J61" i="2"/>
  <c r="J49" i="2"/>
  <c r="J50" i="2" s="1"/>
  <c r="J64" i="2"/>
  <c r="J56" i="2"/>
  <c r="J21" i="2"/>
  <c r="J60" i="2"/>
  <c r="J63" i="2"/>
  <c r="J55" i="2"/>
  <c r="J20" i="2"/>
  <c r="J62" i="2"/>
  <c r="J54" i="2"/>
  <c r="J34" i="2"/>
  <c r="J19" i="2"/>
  <c r="J30" i="2"/>
  <c r="J26" i="2"/>
  <c r="J59" i="2"/>
  <c r="J24" i="2"/>
  <c r="J71" i="1"/>
  <c r="J28" i="2" l="1"/>
  <c r="J45" i="2"/>
  <c r="J15" i="2"/>
  <c r="J66" i="2"/>
  <c r="B53" i="2"/>
  <c r="C53" i="2"/>
  <c r="D53" i="2"/>
  <c r="E53" i="2"/>
  <c r="F53" i="2"/>
  <c r="H53" i="2"/>
  <c r="J53" i="2"/>
  <c r="J67" i="2" l="1"/>
  <c r="J48" i="2"/>
  <c r="F48" i="2"/>
  <c r="E48" i="2"/>
  <c r="D48" i="2"/>
  <c r="C48" i="2"/>
  <c r="B48" i="2"/>
  <c r="J18" i="2"/>
  <c r="H18" i="2"/>
  <c r="F18" i="2"/>
  <c r="E18" i="2"/>
  <c r="D18" i="2"/>
  <c r="C18" i="2"/>
  <c r="B18" i="2"/>
  <c r="J10" i="2"/>
  <c r="H10" i="2"/>
  <c r="F10" i="2"/>
  <c r="E10" i="2"/>
  <c r="D10" i="2"/>
  <c r="C10" i="2"/>
  <c r="B10" i="2"/>
  <c r="K57" i="1"/>
  <c r="E57" i="1"/>
  <c r="D57" i="1"/>
  <c r="C57" i="1"/>
  <c r="B57" i="1"/>
  <c r="A57" i="1"/>
  <c r="K42" i="1"/>
  <c r="E42" i="1"/>
  <c r="D42" i="1"/>
  <c r="C42" i="1"/>
  <c r="B42" i="1"/>
  <c r="A42" i="1"/>
  <c r="K31" i="1"/>
  <c r="E31" i="1"/>
  <c r="D31" i="1"/>
  <c r="C31" i="1"/>
  <c r="B31" i="1"/>
  <c r="A31" i="1"/>
  <c r="K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<sst xmlns="http://schemas.openxmlformats.org/spreadsheetml/2006/main" count="519" uniqueCount="141">
  <si>
    <t>Tipo de Acreencia</t>
  </si>
  <si>
    <t xml:space="preserve">Tipo de Garantia </t>
  </si>
  <si>
    <t>BUCARAMANGA</t>
  </si>
  <si>
    <t>SUBTOTAL</t>
  </si>
  <si>
    <t xml:space="preserve">TOTAL PASIVOS </t>
  </si>
  <si>
    <t xml:space="preserve">No. </t>
  </si>
  <si>
    <t xml:space="preserve">NOMBRE O RAZON SOCIAL </t>
  </si>
  <si>
    <t xml:space="preserve">Nit. ó Cédula de ciudadania </t>
  </si>
  <si>
    <t xml:space="preserve">Dirección de Notificación </t>
  </si>
  <si>
    <t>Ciudad - Municipio</t>
  </si>
  <si>
    <t xml:space="preserve">Saldo de Capital por Pagar </t>
  </si>
  <si>
    <t>N/A</t>
  </si>
  <si>
    <t>TOTAL</t>
  </si>
  <si>
    <t xml:space="preserve">Tipo de Acreencia </t>
  </si>
  <si>
    <t>Participación Derechos de voto %</t>
  </si>
  <si>
    <t>Capital</t>
  </si>
  <si>
    <t xml:space="preserve">PROYECTO  DE CALIFICACIÓN Y GRADUACIÓN </t>
  </si>
  <si>
    <t xml:space="preserve">CRÉDITOS DE PRIMERA CLASE </t>
  </si>
  <si>
    <t>CRÉDITOS DE SEGUNDA CLASE</t>
  </si>
  <si>
    <t>CRÉDITOS DE TERCERA CLASE</t>
  </si>
  <si>
    <t>CRÉDITOS CUARTA CLASE</t>
  </si>
  <si>
    <t>CRÉDITOS QUINTA CLASE</t>
  </si>
  <si>
    <t>Tipo de Garantía</t>
  </si>
  <si>
    <t xml:space="preserve">Intereses </t>
  </si>
  <si>
    <t>Intereses</t>
  </si>
  <si>
    <t>-</t>
  </si>
  <si>
    <t>CREDIVALORES</t>
  </si>
  <si>
    <t>ALCALDIA DE BUCARAMANGA</t>
  </si>
  <si>
    <t>890.201.222-0</t>
  </si>
  <si>
    <t>CRA. 1 No. 34-52</t>
  </si>
  <si>
    <t>BANCO DAVIVIENDA</t>
  </si>
  <si>
    <t>860.034.313-7</t>
  </si>
  <si>
    <t>CALLE 36 # 18-40</t>
  </si>
  <si>
    <t>HIPOTECARIA</t>
  </si>
  <si>
    <t>BANCOLOMBIA SUFI</t>
  </si>
  <si>
    <t>890.903.938-8</t>
  </si>
  <si>
    <t>CALLE 35 # 9-81</t>
  </si>
  <si>
    <t>PRENDARIA</t>
  </si>
  <si>
    <t>CALLE 35 # 9-82</t>
  </si>
  <si>
    <t>BANCO DE BOGOTÁ</t>
  </si>
  <si>
    <t>860.002.964-4</t>
  </si>
  <si>
    <t>CRA. 17 # 35-06</t>
  </si>
  <si>
    <t>BANCO COLPATRIA</t>
  </si>
  <si>
    <t>860.012.610-5</t>
  </si>
  <si>
    <t>CALLE 51 # 34-48</t>
  </si>
  <si>
    <t>TARJETA DE CREDITO # 0200000700</t>
  </si>
  <si>
    <t>FINANPRIMAS</t>
  </si>
  <si>
    <t>805.012.610-5</t>
  </si>
  <si>
    <t>CALLE 2 OESTE # 26 A 12</t>
  </si>
  <si>
    <t>CREDITO ORDINARIO DE PRESTAMO DE PRIMAS</t>
  </si>
  <si>
    <t>BANCO FALABELLA</t>
  </si>
  <si>
    <t>900.047.981-8</t>
  </si>
  <si>
    <t>TV. 93 # 34-99</t>
  </si>
  <si>
    <t>CALI</t>
  </si>
  <si>
    <t>CREDITO ORDINARIO TC # 821425000</t>
  </si>
  <si>
    <t>805.025.964-3</t>
  </si>
  <si>
    <t>CALLE 36 # 32-89</t>
  </si>
  <si>
    <t>CREDITO ORDINARIO # 003103549</t>
  </si>
  <si>
    <t>JHON JAIRO MAESTRE AREVALO</t>
  </si>
  <si>
    <t xml:space="preserve">PRÉSTAMO PERSONA NATURAL </t>
  </si>
  <si>
    <t>AGROMUNDO</t>
  </si>
  <si>
    <t>800.218.654-6</t>
  </si>
  <si>
    <t>CALLE 15 # 16-36</t>
  </si>
  <si>
    <t>FACTURA</t>
  </si>
  <si>
    <t>DESARROLLO QUÍMICO FARMACEUTICO SAS DQSA</t>
  </si>
  <si>
    <t>AK 129 22B 57 B 15</t>
  </si>
  <si>
    <t>BOGOTÁ</t>
  </si>
  <si>
    <t>DVA DE COLOMBIA LTDA</t>
  </si>
  <si>
    <t>830.122.777-9</t>
  </si>
  <si>
    <t>KM 1.5 VÍA CHÍA - CAJICÁ COSTADO OCCIDENTAL EDIFICIO OXUS, OFICINA 509</t>
  </si>
  <si>
    <t>FORMULAS Y SERVICIOS PROFESIONALES SAS</t>
  </si>
  <si>
    <t>900.558.195-8</t>
  </si>
  <si>
    <t>CARRERA 12 C 9-30</t>
  </si>
  <si>
    <t>GONZALO DÍAZ PALOMINO</t>
  </si>
  <si>
    <t>INDUSTRIA AGROQUIMICA QUIMIZUL - AGRO SAS</t>
  </si>
  <si>
    <t>900.400.815-7</t>
  </si>
  <si>
    <t>VIA CALERA GUASCA VRD BUENOS AIRES ALTO SAN FELIPE KM 5</t>
  </si>
  <si>
    <t>INSUMOS AGRICOLAS DE LOS ANDES SAS INSUANDES</t>
  </si>
  <si>
    <t>900.753.942.9</t>
  </si>
  <si>
    <t>CALLE 61 NTE 3 B BIS 56 OF 302</t>
  </si>
  <si>
    <t xml:space="preserve">CALI </t>
  </si>
  <si>
    <t>LUYMA SA</t>
  </si>
  <si>
    <t>AVENIDA CALLE 6 # 47-99</t>
  </si>
  <si>
    <t>PRODUCTO AGROQUIMICOS Y FERTILIZANTES SAS</t>
  </si>
  <si>
    <t>900.893.633-8</t>
  </si>
  <si>
    <t>CALLE 15 # 19-60</t>
  </si>
  <si>
    <t>SFC LABORATORIOS LTDA</t>
  </si>
  <si>
    <t>830.001.242-1</t>
  </si>
  <si>
    <t>CRA. 106 NO. 15A-25</t>
  </si>
  <si>
    <t>SOLUCIONES NUTRITIVAS SAS</t>
  </si>
  <si>
    <t>900.078.532-7</t>
  </si>
  <si>
    <t>CRA. 32 # 10-73</t>
  </si>
  <si>
    <t>ARTURO GARCÍA CONTRRAS</t>
  </si>
  <si>
    <t xml:space="preserve">CALLE 22 # 22-43 TORRE 1 APTO 802 </t>
  </si>
  <si>
    <t>ARTURO GARCÍA CONTRERAS</t>
  </si>
  <si>
    <t xml:space="preserve">CATEGORIA A </t>
  </si>
  <si>
    <t xml:space="preserve">CATEGORIA B </t>
  </si>
  <si>
    <t>CATEGORIA C</t>
  </si>
  <si>
    <t>CATEGORIA D</t>
  </si>
  <si>
    <t>CATEGORIA E</t>
  </si>
  <si>
    <t>PROYECTO DETERMINACIÓN DE DERECHOS DE VOTO</t>
  </si>
  <si>
    <t>COSTAS PROCESALES</t>
  </si>
  <si>
    <t>Saldo Indexado</t>
  </si>
  <si>
    <t xml:space="preserve">COSTAS PROCESALES </t>
  </si>
  <si>
    <t>CREDITO ORDINARIO SEGUROS</t>
  </si>
  <si>
    <t>860.034.313-8</t>
  </si>
  <si>
    <t>CALLE 36 # 18-41</t>
  </si>
  <si>
    <t xml:space="preserve">CREDITO ORDINARIO </t>
  </si>
  <si>
    <t>TARJETA DE CREDITO #5523362441548113</t>
  </si>
  <si>
    <t>TARJETA DE CREDITO #0036073291425937</t>
  </si>
  <si>
    <t>TARJETA DE CREDITO #4471986872321882</t>
  </si>
  <si>
    <t>CREDITO VEHICULO #5804047600371379</t>
  </si>
  <si>
    <t>CREDITO ROTATIVO #6804046600142176</t>
  </si>
  <si>
    <t>CREDITO ROTATIVO #6504047600205636</t>
  </si>
  <si>
    <t>890.903.938-9</t>
  </si>
  <si>
    <t>OBLIGACION # 5303724260829989</t>
  </si>
  <si>
    <t>CREDITO ORDINARIO VEHICULO # 12850798</t>
  </si>
  <si>
    <t xml:space="preserve">CREDITO ORDINARIO VEHICULO # 13822557 </t>
  </si>
  <si>
    <t>IMPUESTO DE INDUSTRIA Y COMERCIO VIGENCIA 2018-2021</t>
  </si>
  <si>
    <t xml:space="preserve">IMPUESTO DE INDUSTRIA Y COMERCIO VIGENCIA 2018-2021 </t>
  </si>
  <si>
    <t xml:space="preserve">TOTAL DAVIVIENDA </t>
  </si>
  <si>
    <t>TOTAL BANCOLOMBIA S.A</t>
  </si>
  <si>
    <t>INCOMERCIO S.A.S</t>
  </si>
  <si>
    <t>CREDITO DE VEHICULO</t>
  </si>
  <si>
    <t>Cl. 93b #19-31 Bogotá</t>
  </si>
  <si>
    <t>BOGOTA</t>
  </si>
  <si>
    <t>QUIROGRAFARIO</t>
  </si>
  <si>
    <t>Desconoce</t>
  </si>
  <si>
    <t xml:space="preserve">TOTAL </t>
  </si>
  <si>
    <t xml:space="preserve">Vinculo con el acreedor </t>
  </si>
  <si>
    <t xml:space="preserve">Tasa de Interes E.A </t>
  </si>
  <si>
    <t>2.00%</t>
  </si>
  <si>
    <t>N.A</t>
  </si>
  <si>
    <t>CESION FONDO NACIONAL DE GARANTIAS</t>
  </si>
  <si>
    <t xml:space="preserve">CIRSA CENTRAL DE INVERSIONES </t>
  </si>
  <si>
    <t>MLV</t>
  </si>
  <si>
    <t>DESCONOCE</t>
  </si>
  <si>
    <t>Calle 63 # 11-09, Bogotá D.C</t>
  </si>
  <si>
    <t xml:space="preserve">TOTAL BANCOLOMBIA </t>
  </si>
  <si>
    <t>TOTAL DAVIVIENDA</t>
  </si>
  <si>
    <t>TOTAL BANCO 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</si>
</sst>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10" fontId="4" fillId="4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4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10" fontId="4" fillId="4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/>
    </xf>
    <xf numFmtId="10" fontId="0" fillId="0" borderId="0" xfId="1" applyNumberFormat="1" applyFont="1"/>
    <xf numFmtId="44" fontId="4" fillId="2" borderId="1" xfId="2" applyFont="1" applyFill="1" applyBorder="1" applyAlignment="1">
      <alignment horizontal="center"/>
    </xf>
    <xf numFmtId="44" fontId="4" fillId="3" borderId="2" xfId="2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center"/>
    </xf>
    <xf numFmtId="44" fontId="4" fillId="0" borderId="1" xfId="2" applyFont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0" fillId="0" borderId="0" xfId="2" applyFont="1" applyBorder="1" applyAlignment="1">
      <alignment horizontal="center"/>
    </xf>
    <xf numFmtId="44" fontId="7" fillId="2" borderId="1" xfId="2" applyFont="1" applyFill="1" applyBorder="1" applyAlignment="1">
      <alignment horizontal="center"/>
    </xf>
    <xf numFmtId="44" fontId="0" fillId="0" borderId="0" xfId="2" applyFont="1" applyBorder="1"/>
    <xf numFmtId="44" fontId="3" fillId="0" borderId="1" xfId="2" applyFont="1" applyBorder="1" applyAlignment="1">
      <alignment horizontal="center" vertical="center" wrapText="1"/>
    </xf>
    <xf numFmtId="44" fontId="6" fillId="4" borderId="1" xfId="2" applyFont="1" applyFill="1" applyBorder="1" applyAlignment="1">
      <alignment horizontal="center" vertical="center"/>
    </xf>
    <xf numFmtId="44" fontId="0" fillId="0" borderId="0" xfId="2" applyFont="1"/>
    <xf numFmtId="164" fontId="4" fillId="3" borderId="3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/>
    </xf>
    <xf numFmtId="164" fontId="4" fillId="3" borderId="6" xfId="2" applyNumberFormat="1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164" fontId="0" fillId="0" borderId="0" xfId="2" applyNumberFormat="1" applyFont="1" applyBorder="1"/>
    <xf numFmtId="164" fontId="3" fillId="0" borderId="1" xfId="2" applyNumberFormat="1" applyFont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horizontal="center" vertical="center"/>
    </xf>
    <xf numFmtId="164" fontId="0" fillId="0" borderId="0" xfId="2" applyNumberFormat="1" applyFont="1"/>
    <xf numFmtId="164" fontId="3" fillId="3" borderId="3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wrapText="1"/>
    </xf>
    <xf numFmtId="10" fontId="3" fillId="3" borderId="3" xfId="1" applyNumberFormat="1" applyFont="1" applyFill="1" applyBorder="1" applyAlignment="1">
      <alignment horizontal="center" vertical="center" wrapText="1"/>
    </xf>
    <xf numFmtId="10" fontId="4" fillId="3" borderId="6" xfId="1" applyNumberFormat="1" applyFont="1" applyFill="1" applyBorder="1" applyAlignment="1">
      <alignment horizontal="center"/>
    </xf>
    <xf numFmtId="10" fontId="3" fillId="0" borderId="1" xfId="1" applyNumberFormat="1" applyFont="1" applyBorder="1" applyAlignment="1">
      <alignment horizontal="center" vertical="center" wrapText="1"/>
    </xf>
    <xf numFmtId="164" fontId="4" fillId="6" borderId="1" xfId="2" applyNumberFormat="1" applyFont="1" applyFill="1" applyBorder="1" applyAlignment="1">
      <alignment horizontal="center" vertical="center"/>
    </xf>
    <xf numFmtId="10" fontId="4" fillId="6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4" fontId="3" fillId="3" borderId="2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11" fillId="0" borderId="0" xfId="0" applyFont="1"/>
    <xf numFmtId="0" fontId="4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64" fontId="3" fillId="4" borderId="3" xfId="2" applyNumberFormat="1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164" fontId="0" fillId="6" borderId="1" xfId="2" applyNumberFormat="1" applyFont="1" applyFill="1" applyBorder="1"/>
    <xf numFmtId="10" fontId="0" fillId="6" borderId="1" xfId="1" applyNumberFormat="1" applyFont="1" applyFill="1" applyBorder="1"/>
    <xf numFmtId="164" fontId="7" fillId="6" borderId="1" xfId="2" applyNumberFormat="1" applyFont="1" applyFill="1" applyBorder="1"/>
    <xf numFmtId="10" fontId="3" fillId="3" borderId="2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4" fontId="4" fillId="2" borderId="2" xfId="2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64" fontId="3" fillId="7" borderId="1" xfId="2" applyNumberFormat="1" applyFont="1" applyFill="1" applyBorder="1" applyAlignment="1">
      <alignment horizontal="center" vertical="center" wrapText="1"/>
    </xf>
    <xf numFmtId="10" fontId="3" fillId="7" borderId="1" xfId="1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topLeftCell="A51" workbookViewId="0">
      <selection activeCell="M66" sqref="M66"/>
    </sheetView>
  </sheetViews>
  <sheetFormatPr baseColWidth="10" defaultRowHeight="15" x14ac:dyDescent="0.25"/>
  <cols>
    <col min="1" max="1" width="9.7109375" style="83" customWidth="1"/>
    <col min="2" max="2" width="12.28515625" customWidth="1"/>
    <col min="4" max="4" width="13.85546875" customWidth="1"/>
    <col min="5" max="5" width="12.28515625" customWidth="1"/>
    <col min="6" max="6" width="24.140625" customWidth="1"/>
    <col min="7" max="7" width="12.28515625" customWidth="1"/>
    <col min="10" max="10" width="14.140625" style="55" bestFit="1" customWidth="1"/>
    <col min="11" max="11" width="16.42578125" style="68" bestFit="1" customWidth="1"/>
    <col min="12" max="12" width="0" hidden="1" customWidth="1"/>
    <col min="13" max="13" width="16.140625" bestFit="1" customWidth="1"/>
  </cols>
  <sheetData>
    <row r="1" spans="1:13" ht="21" x14ac:dyDescent="0.35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3" ht="21" x14ac:dyDescent="0.35">
      <c r="A2" s="126" t="s">
        <v>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ht="15.75" x14ac:dyDescent="0.25">
      <c r="A3" s="123" t="s">
        <v>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3" ht="22.5" x14ac:dyDescent="0.2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3" t="s">
        <v>0</v>
      </c>
      <c r="G4" s="3" t="s">
        <v>129</v>
      </c>
      <c r="H4" s="3" t="s">
        <v>22</v>
      </c>
      <c r="I4" s="3" t="s">
        <v>130</v>
      </c>
      <c r="J4" s="46" t="s">
        <v>23</v>
      </c>
      <c r="K4" s="56" t="s">
        <v>10</v>
      </c>
    </row>
    <row r="5" spans="1:13" ht="22.5" x14ac:dyDescent="0.25">
      <c r="A5" s="10">
        <v>1</v>
      </c>
      <c r="B5" s="42" t="s">
        <v>27</v>
      </c>
      <c r="C5" s="42" t="s">
        <v>28</v>
      </c>
      <c r="D5" s="42" t="s">
        <v>29</v>
      </c>
      <c r="E5" s="42" t="s">
        <v>2</v>
      </c>
      <c r="F5" s="78" t="s">
        <v>119</v>
      </c>
      <c r="G5" s="78" t="s">
        <v>132</v>
      </c>
      <c r="H5" s="78" t="s">
        <v>11</v>
      </c>
      <c r="I5" s="78" t="s">
        <v>135</v>
      </c>
      <c r="J5" s="79">
        <v>19203511</v>
      </c>
      <c r="K5" s="69">
        <v>34878123</v>
      </c>
    </row>
    <row r="6" spans="1:13" hidden="1" x14ac:dyDescent="0.25">
      <c r="A6" s="10">
        <v>2</v>
      </c>
      <c r="B6" s="42"/>
      <c r="C6" s="42"/>
      <c r="D6" s="42"/>
      <c r="E6" s="42"/>
      <c r="F6" s="78"/>
      <c r="G6" s="78"/>
      <c r="H6" s="78"/>
      <c r="I6" s="78"/>
      <c r="J6" s="79">
        <v>0</v>
      </c>
      <c r="K6" s="69"/>
    </row>
    <row r="7" spans="1:13" hidden="1" x14ac:dyDescent="0.25">
      <c r="A7" s="10">
        <v>3</v>
      </c>
      <c r="B7" s="42"/>
      <c r="C7" s="42"/>
      <c r="D7" s="42"/>
      <c r="E7" s="42"/>
      <c r="F7" s="78"/>
      <c r="G7" s="78"/>
      <c r="H7" s="78"/>
      <c r="I7" s="78"/>
      <c r="J7" s="79">
        <v>0</v>
      </c>
      <c r="K7" s="69"/>
    </row>
    <row r="8" spans="1:13" hidden="1" x14ac:dyDescent="0.25">
      <c r="A8" s="10">
        <v>4</v>
      </c>
      <c r="B8" s="42"/>
      <c r="C8" s="42"/>
      <c r="D8" s="42"/>
      <c r="E8" s="42"/>
      <c r="F8" s="78"/>
      <c r="G8" s="78"/>
      <c r="H8" s="78"/>
      <c r="I8" s="78"/>
      <c r="J8" s="79">
        <v>0</v>
      </c>
      <c r="K8" s="69"/>
    </row>
    <row r="9" spans="1:13" x14ac:dyDescent="0.25">
      <c r="A9" s="13"/>
      <c r="B9" s="13" t="s">
        <v>12</v>
      </c>
      <c r="C9" s="14"/>
      <c r="D9" s="14"/>
      <c r="E9" s="14"/>
      <c r="F9" s="14"/>
      <c r="G9" s="14"/>
      <c r="H9" s="14"/>
      <c r="I9" s="14"/>
      <c r="J9" s="45">
        <f>SUM(J5:J8)</f>
        <v>19203511</v>
      </c>
      <c r="K9" s="58">
        <f>SUM(K5:K8)</f>
        <v>34878123</v>
      </c>
    </row>
    <row r="10" spans="1:13" x14ac:dyDescent="0.25">
      <c r="A10" s="80"/>
      <c r="B10" s="16"/>
      <c r="C10" s="16"/>
      <c r="D10" s="16"/>
      <c r="E10" s="16"/>
      <c r="F10" s="16"/>
      <c r="G10" s="16"/>
      <c r="H10" s="16"/>
      <c r="I10" s="16"/>
      <c r="J10" s="47"/>
      <c r="K10" s="59"/>
    </row>
    <row r="11" spans="1:13" ht="15.75" x14ac:dyDescent="0.25">
      <c r="A11" s="123" t="s">
        <v>18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3" ht="22.5" x14ac:dyDescent="0.25">
      <c r="A12" s="31" t="str">
        <f>+A$4</f>
        <v xml:space="preserve">No. </v>
      </c>
      <c r="B12" s="2" t="str">
        <f t="shared" ref="B12:K12" si="0">+B$4</f>
        <v xml:space="preserve">NOMBRE O RAZON SOCIAL </v>
      </c>
      <c r="C12" s="2" t="str">
        <f t="shared" si="0"/>
        <v xml:space="preserve">Nit. ó Cédula de ciudadania </v>
      </c>
      <c r="D12" s="2" t="str">
        <f t="shared" si="0"/>
        <v xml:space="preserve">Dirección de Notificación </v>
      </c>
      <c r="E12" s="2" t="str">
        <f t="shared" si="0"/>
        <v>Ciudad - Municipio</v>
      </c>
      <c r="F12" s="3" t="s">
        <v>0</v>
      </c>
      <c r="G12" s="3" t="s">
        <v>129</v>
      </c>
      <c r="H12" s="3" t="s">
        <v>1</v>
      </c>
      <c r="I12" s="3" t="s">
        <v>130</v>
      </c>
      <c r="J12" s="46" t="s">
        <v>24</v>
      </c>
      <c r="K12" s="60" t="str">
        <f t="shared" si="0"/>
        <v xml:space="preserve">Saldo de Capital por Pagar </v>
      </c>
    </row>
    <row r="13" spans="1:13" ht="22.5" x14ac:dyDescent="0.25">
      <c r="A13" s="31">
        <v>1</v>
      </c>
      <c r="B13" s="7" t="s">
        <v>34</v>
      </c>
      <c r="C13" s="7" t="s">
        <v>35</v>
      </c>
      <c r="D13" s="7" t="s">
        <v>36</v>
      </c>
      <c r="E13" s="7" t="s">
        <v>2</v>
      </c>
      <c r="F13" s="78" t="s">
        <v>116</v>
      </c>
      <c r="G13" s="78" t="s">
        <v>132</v>
      </c>
      <c r="H13" s="78" t="s">
        <v>37</v>
      </c>
      <c r="I13" s="101">
        <v>0.1623</v>
      </c>
      <c r="J13" s="79">
        <v>62956414.75</v>
      </c>
      <c r="K13" s="66">
        <v>99748194</v>
      </c>
      <c r="M13" s="110"/>
    </row>
    <row r="14" spans="1:13" ht="22.5" x14ac:dyDescent="0.25">
      <c r="A14" s="31">
        <v>2</v>
      </c>
      <c r="B14" s="7" t="s">
        <v>34</v>
      </c>
      <c r="C14" s="7" t="s">
        <v>114</v>
      </c>
      <c r="D14" s="7" t="s">
        <v>38</v>
      </c>
      <c r="E14" s="7" t="s">
        <v>2</v>
      </c>
      <c r="F14" s="78" t="s">
        <v>115</v>
      </c>
      <c r="G14" s="78" t="s">
        <v>132</v>
      </c>
      <c r="H14" s="78" t="s">
        <v>37</v>
      </c>
      <c r="I14" s="101">
        <v>0.1623</v>
      </c>
      <c r="J14" s="79">
        <v>1474303.08</v>
      </c>
      <c r="K14" s="66">
        <v>8871976.0500000007</v>
      </c>
      <c r="M14" s="103"/>
    </row>
    <row r="15" spans="1:13" x14ac:dyDescent="0.25">
      <c r="A15" s="127" t="s">
        <v>138</v>
      </c>
      <c r="B15" s="128"/>
      <c r="C15" s="104"/>
      <c r="D15" s="105"/>
      <c r="E15" s="104"/>
      <c r="F15" s="106"/>
      <c r="G15" s="106"/>
      <c r="H15" s="106"/>
      <c r="I15" s="107"/>
      <c r="J15" s="108"/>
      <c r="K15" s="109">
        <v>108620170</v>
      </c>
      <c r="M15" s="103"/>
    </row>
    <row r="16" spans="1:13" ht="22.5" x14ac:dyDescent="0.25">
      <c r="A16" s="31">
        <v>3</v>
      </c>
      <c r="B16" s="7" t="s">
        <v>30</v>
      </c>
      <c r="C16" s="7" t="s">
        <v>31</v>
      </c>
      <c r="D16" s="6" t="s">
        <v>32</v>
      </c>
      <c r="E16" s="1" t="s">
        <v>2</v>
      </c>
      <c r="F16" s="7" t="s">
        <v>108</v>
      </c>
      <c r="G16" s="78" t="s">
        <v>132</v>
      </c>
      <c r="H16" s="78" t="s">
        <v>37</v>
      </c>
      <c r="I16" s="101">
        <v>0.14050000000000001</v>
      </c>
      <c r="J16" s="79">
        <v>741217</v>
      </c>
      <c r="K16" s="66">
        <v>6314472</v>
      </c>
    </row>
    <row r="17" spans="1:13" ht="22.5" x14ac:dyDescent="0.25">
      <c r="A17" s="31">
        <v>4</v>
      </c>
      <c r="B17" s="7" t="s">
        <v>30</v>
      </c>
      <c r="C17" s="7" t="s">
        <v>31</v>
      </c>
      <c r="D17" s="6" t="s">
        <v>32</v>
      </c>
      <c r="E17" s="1" t="s">
        <v>2</v>
      </c>
      <c r="F17" s="7" t="s">
        <v>109</v>
      </c>
      <c r="G17" s="78" t="s">
        <v>132</v>
      </c>
      <c r="H17" s="78" t="s">
        <v>37</v>
      </c>
      <c r="I17" s="101">
        <v>0.14050000000000001</v>
      </c>
      <c r="J17" s="79">
        <v>340672</v>
      </c>
      <c r="K17" s="66">
        <v>2882316</v>
      </c>
      <c r="M17" s="110"/>
    </row>
    <row r="18" spans="1:13" ht="22.5" x14ac:dyDescent="0.25">
      <c r="A18" s="31">
        <v>5</v>
      </c>
      <c r="B18" s="7" t="s">
        <v>30</v>
      </c>
      <c r="C18" s="7" t="s">
        <v>31</v>
      </c>
      <c r="D18" s="6" t="s">
        <v>32</v>
      </c>
      <c r="E18" s="1" t="s">
        <v>2</v>
      </c>
      <c r="F18" s="7" t="s">
        <v>110</v>
      </c>
      <c r="G18" s="78" t="s">
        <v>132</v>
      </c>
      <c r="H18" s="78" t="s">
        <v>37</v>
      </c>
      <c r="I18" s="101">
        <v>0.14050000000000001</v>
      </c>
      <c r="J18" s="79">
        <v>1457546</v>
      </c>
      <c r="K18" s="66">
        <v>12768264</v>
      </c>
    </row>
    <row r="19" spans="1:13" ht="22.5" x14ac:dyDescent="0.25">
      <c r="A19" s="31">
        <v>6</v>
      </c>
      <c r="B19" s="7" t="s">
        <v>30</v>
      </c>
      <c r="C19" s="7" t="s">
        <v>31</v>
      </c>
      <c r="D19" s="6" t="s">
        <v>32</v>
      </c>
      <c r="E19" s="1" t="s">
        <v>2</v>
      </c>
      <c r="F19" s="7" t="s">
        <v>111</v>
      </c>
      <c r="G19" s="78" t="s">
        <v>132</v>
      </c>
      <c r="H19" s="78" t="s">
        <v>37</v>
      </c>
      <c r="I19" s="101">
        <v>0.14050000000000001</v>
      </c>
      <c r="J19" s="79">
        <v>36680998</v>
      </c>
      <c r="K19" s="66">
        <v>101229680</v>
      </c>
    </row>
    <row r="20" spans="1:13" ht="22.5" x14ac:dyDescent="0.25">
      <c r="A20" s="31">
        <v>7</v>
      </c>
      <c r="B20" s="7" t="s">
        <v>30</v>
      </c>
      <c r="C20" s="7" t="s">
        <v>31</v>
      </c>
      <c r="D20" s="6" t="s">
        <v>32</v>
      </c>
      <c r="E20" s="1" t="s">
        <v>2</v>
      </c>
      <c r="F20" s="7" t="s">
        <v>112</v>
      </c>
      <c r="G20" s="78" t="s">
        <v>132</v>
      </c>
      <c r="H20" s="78" t="s">
        <v>37</v>
      </c>
      <c r="I20" s="101">
        <v>0.14050000000000001</v>
      </c>
      <c r="J20" s="79">
        <v>3105520</v>
      </c>
      <c r="K20" s="66">
        <v>10129167</v>
      </c>
    </row>
    <row r="21" spans="1:13" ht="22.5" x14ac:dyDescent="0.25">
      <c r="A21" s="31">
        <v>8</v>
      </c>
      <c r="B21" s="7" t="s">
        <v>30</v>
      </c>
      <c r="C21" s="7" t="s">
        <v>31</v>
      </c>
      <c r="D21" s="6" t="s">
        <v>32</v>
      </c>
      <c r="E21" s="1" t="s">
        <v>2</v>
      </c>
      <c r="F21" s="7" t="s">
        <v>113</v>
      </c>
      <c r="G21" s="78" t="s">
        <v>132</v>
      </c>
      <c r="H21" s="78" t="s">
        <v>37</v>
      </c>
      <c r="I21" s="101">
        <v>0.14050000000000001</v>
      </c>
      <c r="J21" s="79">
        <v>5666237</v>
      </c>
      <c r="K21" s="66">
        <v>17581788</v>
      </c>
    </row>
    <row r="22" spans="1:13" hidden="1" x14ac:dyDescent="0.25">
      <c r="A22" s="31">
        <v>9</v>
      </c>
      <c r="B22" s="7"/>
      <c r="C22" s="7"/>
      <c r="D22" s="6"/>
      <c r="E22" s="1"/>
      <c r="F22" s="7"/>
      <c r="G22" s="78" t="s">
        <v>132</v>
      </c>
      <c r="H22" s="78" t="s">
        <v>37</v>
      </c>
      <c r="I22" s="78"/>
      <c r="J22" s="46"/>
      <c r="K22" s="66"/>
    </row>
    <row r="23" spans="1:13" hidden="1" x14ac:dyDescent="0.25">
      <c r="A23" s="31">
        <v>10</v>
      </c>
      <c r="B23" s="7"/>
      <c r="C23" s="7"/>
      <c r="D23" s="6"/>
      <c r="E23" s="1"/>
      <c r="F23" s="7"/>
      <c r="G23" s="78" t="s">
        <v>132</v>
      </c>
      <c r="H23" s="78" t="s">
        <v>37</v>
      </c>
      <c r="I23" s="78"/>
      <c r="J23" s="46"/>
      <c r="K23" s="66"/>
    </row>
    <row r="24" spans="1:13" x14ac:dyDescent="0.25">
      <c r="A24" s="127" t="s">
        <v>139</v>
      </c>
      <c r="B24" s="128"/>
      <c r="C24" s="104"/>
      <c r="D24" s="105"/>
      <c r="E24" s="111"/>
      <c r="F24" s="106"/>
      <c r="G24" s="106"/>
      <c r="H24" s="106"/>
      <c r="I24" s="106"/>
      <c r="J24" s="112"/>
      <c r="K24" s="109">
        <v>150905687</v>
      </c>
    </row>
    <row r="25" spans="1:13" ht="22.5" x14ac:dyDescent="0.25">
      <c r="A25" s="31">
        <v>9</v>
      </c>
      <c r="B25" s="7" t="s">
        <v>122</v>
      </c>
      <c r="C25" s="7">
        <v>8605111248</v>
      </c>
      <c r="D25" s="6" t="s">
        <v>124</v>
      </c>
      <c r="E25" s="1" t="s">
        <v>125</v>
      </c>
      <c r="F25" s="91" t="s">
        <v>123</v>
      </c>
      <c r="G25" s="78" t="s">
        <v>132</v>
      </c>
      <c r="H25" s="78" t="s">
        <v>37</v>
      </c>
      <c r="I25" s="78" t="s">
        <v>135</v>
      </c>
      <c r="J25" s="79">
        <v>9728746.3699999992</v>
      </c>
      <c r="K25" s="66">
        <v>45186890.43</v>
      </c>
    </row>
    <row r="26" spans="1:13" ht="22.5" x14ac:dyDescent="0.25">
      <c r="A26" s="31">
        <v>10</v>
      </c>
      <c r="B26" s="7" t="s">
        <v>134</v>
      </c>
      <c r="C26" s="7">
        <v>8600429455</v>
      </c>
      <c r="D26" s="6" t="s">
        <v>137</v>
      </c>
      <c r="E26" s="1" t="s">
        <v>125</v>
      </c>
      <c r="F26" s="91" t="s">
        <v>133</v>
      </c>
      <c r="G26" s="78" t="s">
        <v>132</v>
      </c>
      <c r="H26" s="78" t="s">
        <v>37</v>
      </c>
      <c r="I26" s="78" t="s">
        <v>135</v>
      </c>
      <c r="J26" s="79">
        <v>0</v>
      </c>
      <c r="K26" s="66">
        <v>10771079</v>
      </c>
    </row>
    <row r="27" spans="1:13" ht="22.5" x14ac:dyDescent="0.25">
      <c r="A27" s="31">
        <v>11</v>
      </c>
      <c r="B27" s="7" t="s">
        <v>39</v>
      </c>
      <c r="C27" s="7" t="s">
        <v>40</v>
      </c>
      <c r="D27" s="7" t="s">
        <v>41</v>
      </c>
      <c r="E27" s="7" t="s">
        <v>2</v>
      </c>
      <c r="F27" s="78" t="s">
        <v>117</v>
      </c>
      <c r="G27" s="78" t="s">
        <v>132</v>
      </c>
      <c r="H27" s="78" t="s">
        <v>37</v>
      </c>
      <c r="I27" s="101">
        <v>0.1623</v>
      </c>
      <c r="J27" s="79">
        <v>45378057</v>
      </c>
      <c r="K27" s="66">
        <v>108400709</v>
      </c>
    </row>
    <row r="28" spans="1:13" x14ac:dyDescent="0.25">
      <c r="A28" s="13"/>
      <c r="B28" s="13" t="s">
        <v>12</v>
      </c>
      <c r="C28" s="14"/>
      <c r="D28" s="14"/>
      <c r="E28" s="14"/>
      <c r="F28" s="14"/>
      <c r="G28" s="14"/>
      <c r="H28" s="14"/>
      <c r="I28" s="14"/>
      <c r="J28" s="45">
        <f>SUM(J13:J27)</f>
        <v>167529711.19999999</v>
      </c>
      <c r="K28" s="58">
        <f>K13+K14+K16+K17+K18+K19+K20+K21+K25+K26+K27</f>
        <v>423884535.48000002</v>
      </c>
    </row>
    <row r="29" spans="1:13" x14ac:dyDescent="0.25">
      <c r="A29" s="80"/>
      <c r="B29" s="16"/>
      <c r="C29" s="16"/>
      <c r="D29" s="16"/>
      <c r="E29" s="16"/>
      <c r="F29" s="16"/>
      <c r="G29" s="16"/>
      <c r="H29" s="16"/>
      <c r="I29" s="16"/>
      <c r="J29" s="47"/>
      <c r="K29" s="59"/>
    </row>
    <row r="30" spans="1:13" ht="15.75" x14ac:dyDescent="0.25">
      <c r="A30" s="123" t="s">
        <v>19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3" ht="22.5" x14ac:dyDescent="0.25">
      <c r="A31" s="31" t="str">
        <f>+A$4</f>
        <v xml:space="preserve">No. </v>
      </c>
      <c r="B31" s="2" t="str">
        <f t="shared" ref="B31:K31" si="1">+B$4</f>
        <v xml:space="preserve">NOMBRE O RAZON SOCIAL </v>
      </c>
      <c r="C31" s="2" t="str">
        <f t="shared" si="1"/>
        <v xml:space="preserve">Nit. ó Cédula de ciudadania </v>
      </c>
      <c r="D31" s="2" t="str">
        <f t="shared" si="1"/>
        <v xml:space="preserve">Dirección de Notificación </v>
      </c>
      <c r="E31" s="2" t="str">
        <f t="shared" si="1"/>
        <v>Ciudad - Municipio</v>
      </c>
      <c r="F31" s="2" t="s">
        <v>0</v>
      </c>
      <c r="G31" s="3" t="s">
        <v>129</v>
      </c>
      <c r="H31" s="2" t="s">
        <v>1</v>
      </c>
      <c r="I31" s="3" t="s">
        <v>130</v>
      </c>
      <c r="J31" s="48" t="s">
        <v>24</v>
      </c>
      <c r="K31" s="60" t="str">
        <f t="shared" si="1"/>
        <v xml:space="preserve">Saldo de Capital por Pagar </v>
      </c>
    </row>
    <row r="32" spans="1:13" x14ac:dyDescent="0.25">
      <c r="A32" s="31">
        <v>1</v>
      </c>
      <c r="B32" s="7" t="s">
        <v>11</v>
      </c>
      <c r="C32" s="7" t="s">
        <v>11</v>
      </c>
      <c r="D32" s="6" t="s">
        <v>11</v>
      </c>
      <c r="E32" s="1" t="s">
        <v>11</v>
      </c>
      <c r="F32" s="7" t="s">
        <v>11</v>
      </c>
      <c r="G32" s="7"/>
      <c r="H32" s="7" t="s">
        <v>33</v>
      </c>
      <c r="I32" s="78"/>
      <c r="J32" s="53">
        <v>0</v>
      </c>
      <c r="K32" s="66">
        <v>0</v>
      </c>
    </row>
    <row r="33" spans="1:11" hidden="1" x14ac:dyDescent="0.25">
      <c r="A33" s="31">
        <v>2</v>
      </c>
      <c r="B33" s="7"/>
      <c r="C33" s="7"/>
      <c r="D33" s="6"/>
      <c r="E33" s="1"/>
      <c r="F33" s="7"/>
      <c r="G33" s="7"/>
      <c r="H33" s="7"/>
      <c r="I33" s="7"/>
      <c r="J33" s="53">
        <v>0</v>
      </c>
      <c r="K33" s="66"/>
    </row>
    <row r="34" spans="1:11" hidden="1" x14ac:dyDescent="0.25">
      <c r="A34" s="31">
        <v>3</v>
      </c>
      <c r="B34" s="7"/>
      <c r="C34" s="7"/>
      <c r="D34" s="6"/>
      <c r="E34" s="1"/>
      <c r="F34" s="7"/>
      <c r="G34" s="7"/>
      <c r="H34" s="7"/>
      <c r="I34" s="7"/>
      <c r="J34" s="53">
        <v>0</v>
      </c>
      <c r="K34" s="66"/>
    </row>
    <row r="35" spans="1:11" hidden="1" x14ac:dyDescent="0.25">
      <c r="A35" s="31">
        <v>4</v>
      </c>
      <c r="B35" s="7"/>
      <c r="C35" s="7"/>
      <c r="D35" s="6"/>
      <c r="E35" s="1"/>
      <c r="F35" s="7"/>
      <c r="G35" s="7"/>
      <c r="H35" s="7"/>
      <c r="I35" s="7"/>
      <c r="J35" s="53">
        <v>0</v>
      </c>
      <c r="K35" s="66"/>
    </row>
    <row r="36" spans="1:11" hidden="1" x14ac:dyDescent="0.25">
      <c r="A36" s="31">
        <v>5</v>
      </c>
      <c r="B36" s="7"/>
      <c r="C36" s="7"/>
      <c r="D36" s="6"/>
      <c r="E36" s="1"/>
      <c r="F36" s="7"/>
      <c r="G36" s="7"/>
      <c r="H36" s="7"/>
      <c r="I36" s="7"/>
      <c r="J36" s="53">
        <v>0</v>
      </c>
      <c r="K36" s="66"/>
    </row>
    <row r="37" spans="1:11" hidden="1" x14ac:dyDescent="0.25">
      <c r="A37" s="31">
        <v>6</v>
      </c>
      <c r="B37" s="7"/>
      <c r="C37" s="7"/>
      <c r="D37" s="6"/>
      <c r="E37" s="1"/>
      <c r="F37" s="7"/>
      <c r="G37" s="7"/>
      <c r="H37" s="7"/>
      <c r="I37" s="7"/>
      <c r="J37" s="53">
        <v>0</v>
      </c>
      <c r="K37" s="66"/>
    </row>
    <row r="38" spans="1:11" hidden="1" x14ac:dyDescent="0.25">
      <c r="A38" s="31">
        <v>7</v>
      </c>
      <c r="B38" s="7"/>
      <c r="C38" s="7"/>
      <c r="D38" s="6"/>
      <c r="E38" s="1"/>
      <c r="F38" s="7"/>
      <c r="G38" s="7"/>
      <c r="H38" s="7"/>
      <c r="I38" s="7"/>
      <c r="J38" s="53">
        <v>0</v>
      </c>
      <c r="K38" s="66"/>
    </row>
    <row r="39" spans="1:11" x14ac:dyDescent="0.25">
      <c r="A39" s="13"/>
      <c r="B39" s="13" t="s">
        <v>12</v>
      </c>
      <c r="C39" s="14"/>
      <c r="D39" s="14"/>
      <c r="E39" s="14"/>
      <c r="F39" s="14"/>
      <c r="G39" s="14"/>
      <c r="H39" s="14"/>
      <c r="I39" s="14"/>
      <c r="J39" s="45">
        <f>SUM(J32:J38)</f>
        <v>0</v>
      </c>
      <c r="K39" s="58">
        <f>SUM(K32:K38)</f>
        <v>0</v>
      </c>
    </row>
    <row r="40" spans="1:11" x14ac:dyDescent="0.25">
      <c r="A40" s="81"/>
      <c r="B40" s="20"/>
      <c r="C40" s="20"/>
      <c r="D40" s="20"/>
      <c r="E40" s="20"/>
      <c r="F40" s="20"/>
      <c r="G40" s="20"/>
      <c r="H40" s="20"/>
      <c r="I40" s="20"/>
      <c r="J40" s="50"/>
      <c r="K40" s="62"/>
    </row>
    <row r="41" spans="1:11" ht="15.75" x14ac:dyDescent="0.25">
      <c r="A41" s="123" t="s">
        <v>20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22.5" x14ac:dyDescent="0.25">
      <c r="A42" s="31" t="str">
        <f>+A$4</f>
        <v xml:space="preserve">No. </v>
      </c>
      <c r="B42" s="2" t="str">
        <f t="shared" ref="B42:K42" si="2">+B$4</f>
        <v xml:space="preserve">NOMBRE O RAZON SOCIAL </v>
      </c>
      <c r="C42" s="2" t="str">
        <f t="shared" si="2"/>
        <v xml:space="preserve">Nit. ó Cédula de ciudadania </v>
      </c>
      <c r="D42" s="2" t="str">
        <f t="shared" si="2"/>
        <v xml:space="preserve">Dirección de Notificación </v>
      </c>
      <c r="E42" s="2" t="str">
        <f t="shared" si="2"/>
        <v>Ciudad - Municipio</v>
      </c>
      <c r="F42" s="3" t="s">
        <v>0</v>
      </c>
      <c r="G42" s="3" t="s">
        <v>129</v>
      </c>
      <c r="H42" s="3" t="s">
        <v>1</v>
      </c>
      <c r="I42" s="3" t="s">
        <v>130</v>
      </c>
      <c r="J42" s="46" t="s">
        <v>24</v>
      </c>
      <c r="K42" s="60" t="str">
        <f t="shared" si="2"/>
        <v xml:space="preserve">Saldo de Capital por Pagar </v>
      </c>
    </row>
    <row r="43" spans="1:11" x14ac:dyDescent="0.25">
      <c r="A43" s="31">
        <v>1</v>
      </c>
      <c r="B43" s="7" t="s">
        <v>60</v>
      </c>
      <c r="C43" s="7" t="s">
        <v>61</v>
      </c>
      <c r="D43" s="6" t="s">
        <v>62</v>
      </c>
      <c r="E43" s="7" t="s">
        <v>2</v>
      </c>
      <c r="F43" s="78" t="s">
        <v>63</v>
      </c>
      <c r="G43" s="78" t="s">
        <v>132</v>
      </c>
      <c r="H43" s="78" t="s">
        <v>11</v>
      </c>
      <c r="I43" s="78" t="s">
        <v>131</v>
      </c>
      <c r="J43" s="79" t="s">
        <v>127</v>
      </c>
      <c r="K43" s="66">
        <v>12791000</v>
      </c>
    </row>
    <row r="44" spans="1:11" ht="45" x14ac:dyDescent="0.25">
      <c r="A44" s="31">
        <v>2</v>
      </c>
      <c r="B44" s="7" t="s">
        <v>64</v>
      </c>
      <c r="C44" s="38">
        <v>900786054</v>
      </c>
      <c r="D44" s="6" t="s">
        <v>65</v>
      </c>
      <c r="E44" s="7" t="s">
        <v>66</v>
      </c>
      <c r="F44" s="78" t="s">
        <v>63</v>
      </c>
      <c r="G44" s="78" t="s">
        <v>132</v>
      </c>
      <c r="H44" s="78" t="s">
        <v>11</v>
      </c>
      <c r="I44" s="78" t="s">
        <v>131</v>
      </c>
      <c r="J44" s="79" t="s">
        <v>127</v>
      </c>
      <c r="K44" s="66">
        <v>13523000</v>
      </c>
    </row>
    <row r="45" spans="1:11" ht="56.25" x14ac:dyDescent="0.25">
      <c r="A45" s="2">
        <v>3</v>
      </c>
      <c r="B45" s="7" t="s">
        <v>67</v>
      </c>
      <c r="C45" s="7" t="s">
        <v>68</v>
      </c>
      <c r="D45" s="6" t="s">
        <v>69</v>
      </c>
      <c r="E45" s="7" t="s">
        <v>66</v>
      </c>
      <c r="F45" s="78" t="s">
        <v>63</v>
      </c>
      <c r="G45" s="78" t="s">
        <v>132</v>
      </c>
      <c r="H45" s="78" t="s">
        <v>11</v>
      </c>
      <c r="I45" s="78" t="s">
        <v>131</v>
      </c>
      <c r="J45" s="79" t="s">
        <v>127</v>
      </c>
      <c r="K45" s="66">
        <v>342922079</v>
      </c>
    </row>
    <row r="46" spans="1:11" ht="45" x14ac:dyDescent="0.25">
      <c r="A46" s="31">
        <v>4</v>
      </c>
      <c r="B46" s="7" t="s">
        <v>70</v>
      </c>
      <c r="C46" s="7" t="s">
        <v>71</v>
      </c>
      <c r="D46" s="6" t="s">
        <v>72</v>
      </c>
      <c r="E46" s="7" t="s">
        <v>66</v>
      </c>
      <c r="F46" s="78" t="s">
        <v>63</v>
      </c>
      <c r="G46" s="78" t="s">
        <v>132</v>
      </c>
      <c r="H46" s="78" t="s">
        <v>11</v>
      </c>
      <c r="I46" s="78" t="s">
        <v>131</v>
      </c>
      <c r="J46" s="79" t="s">
        <v>127</v>
      </c>
      <c r="K46" s="66">
        <v>1154182</v>
      </c>
    </row>
    <row r="47" spans="1:11" ht="22.5" x14ac:dyDescent="0.25">
      <c r="A47" s="31">
        <v>5</v>
      </c>
      <c r="B47" s="7" t="s">
        <v>73</v>
      </c>
      <c r="C47" s="7" t="s">
        <v>25</v>
      </c>
      <c r="D47" s="6" t="s">
        <v>25</v>
      </c>
      <c r="E47" s="7" t="s">
        <v>2</v>
      </c>
      <c r="F47" s="78" t="s">
        <v>63</v>
      </c>
      <c r="G47" s="78" t="s">
        <v>132</v>
      </c>
      <c r="H47" s="78" t="s">
        <v>11</v>
      </c>
      <c r="I47" s="78" t="s">
        <v>131</v>
      </c>
      <c r="J47" s="79" t="s">
        <v>127</v>
      </c>
      <c r="K47" s="66">
        <v>41472550</v>
      </c>
    </row>
    <row r="48" spans="1:11" ht="45" x14ac:dyDescent="0.25">
      <c r="A48" s="31">
        <v>6</v>
      </c>
      <c r="B48" s="7" t="s">
        <v>74</v>
      </c>
      <c r="C48" s="7" t="s">
        <v>75</v>
      </c>
      <c r="D48" s="6" t="s">
        <v>76</v>
      </c>
      <c r="E48" s="7" t="s">
        <v>66</v>
      </c>
      <c r="F48" s="78" t="s">
        <v>63</v>
      </c>
      <c r="G48" s="78" t="s">
        <v>132</v>
      </c>
      <c r="H48" s="78" t="s">
        <v>11</v>
      </c>
      <c r="I48" s="78" t="s">
        <v>131</v>
      </c>
      <c r="J48" s="79" t="s">
        <v>127</v>
      </c>
      <c r="K48" s="66">
        <v>11046651</v>
      </c>
    </row>
    <row r="49" spans="1:11" ht="45" x14ac:dyDescent="0.25">
      <c r="A49" s="31">
        <v>7</v>
      </c>
      <c r="B49" s="7" t="s">
        <v>77</v>
      </c>
      <c r="C49" s="7" t="s">
        <v>78</v>
      </c>
      <c r="D49" s="6" t="s">
        <v>79</v>
      </c>
      <c r="E49" s="7" t="s">
        <v>80</v>
      </c>
      <c r="F49" s="78" t="s">
        <v>63</v>
      </c>
      <c r="G49" s="78" t="s">
        <v>132</v>
      </c>
      <c r="H49" s="78" t="s">
        <v>11</v>
      </c>
      <c r="I49" s="78" t="s">
        <v>131</v>
      </c>
      <c r="J49" s="79" t="s">
        <v>127</v>
      </c>
      <c r="K49" s="66">
        <v>3256500</v>
      </c>
    </row>
    <row r="50" spans="1:11" ht="22.5" x14ac:dyDescent="0.25">
      <c r="A50" s="31">
        <v>8</v>
      </c>
      <c r="B50" s="7" t="s">
        <v>81</v>
      </c>
      <c r="C50" s="38">
        <v>900085178</v>
      </c>
      <c r="D50" s="6" t="s">
        <v>82</v>
      </c>
      <c r="E50" s="7" t="s">
        <v>66</v>
      </c>
      <c r="F50" s="78" t="s">
        <v>63</v>
      </c>
      <c r="G50" s="78" t="s">
        <v>132</v>
      </c>
      <c r="H50" s="78" t="s">
        <v>11</v>
      </c>
      <c r="I50" s="78" t="s">
        <v>131</v>
      </c>
      <c r="J50" s="79" t="s">
        <v>127</v>
      </c>
      <c r="K50" s="66">
        <v>1368776</v>
      </c>
    </row>
    <row r="51" spans="1:11" ht="45" x14ac:dyDescent="0.25">
      <c r="A51" s="31">
        <v>9</v>
      </c>
      <c r="B51" s="7" t="s">
        <v>83</v>
      </c>
      <c r="C51" s="7" t="s">
        <v>84</v>
      </c>
      <c r="D51" s="6" t="s">
        <v>85</v>
      </c>
      <c r="E51" s="7" t="s">
        <v>2</v>
      </c>
      <c r="F51" s="78" t="s">
        <v>63</v>
      </c>
      <c r="G51" s="78" t="s">
        <v>132</v>
      </c>
      <c r="H51" s="78" t="s">
        <v>11</v>
      </c>
      <c r="I51" s="78" t="s">
        <v>131</v>
      </c>
      <c r="J51" s="79" t="s">
        <v>127</v>
      </c>
      <c r="K51" s="66">
        <v>24139750</v>
      </c>
    </row>
    <row r="52" spans="1:11" ht="34.5" x14ac:dyDescent="0.25">
      <c r="A52" s="31">
        <v>10</v>
      </c>
      <c r="B52" s="19" t="s">
        <v>86</v>
      </c>
      <c r="C52" s="17" t="s">
        <v>87</v>
      </c>
      <c r="D52" s="6" t="s">
        <v>88</v>
      </c>
      <c r="E52" s="18" t="s">
        <v>66</v>
      </c>
      <c r="F52" s="78" t="s">
        <v>63</v>
      </c>
      <c r="G52" s="78" t="s">
        <v>132</v>
      </c>
      <c r="H52" s="78" t="s">
        <v>11</v>
      </c>
      <c r="I52" s="78" t="s">
        <v>131</v>
      </c>
      <c r="J52" s="79" t="s">
        <v>127</v>
      </c>
      <c r="K52" s="63">
        <v>31538728</v>
      </c>
    </row>
    <row r="53" spans="1:11" ht="23.25" x14ac:dyDescent="0.25">
      <c r="A53" s="31">
        <v>11</v>
      </c>
      <c r="B53" s="19" t="s">
        <v>89</v>
      </c>
      <c r="C53" s="17" t="s">
        <v>90</v>
      </c>
      <c r="D53" s="6" t="s">
        <v>91</v>
      </c>
      <c r="E53" s="18" t="s">
        <v>80</v>
      </c>
      <c r="F53" s="78" t="s">
        <v>63</v>
      </c>
      <c r="G53" s="78" t="s">
        <v>132</v>
      </c>
      <c r="H53" s="78" t="s">
        <v>11</v>
      </c>
      <c r="I53" s="78" t="s">
        <v>131</v>
      </c>
      <c r="J53" s="79" t="s">
        <v>127</v>
      </c>
      <c r="K53" s="63">
        <v>85267872</v>
      </c>
    </row>
    <row r="54" spans="1:11" x14ac:dyDescent="0.25">
      <c r="A54" s="22"/>
      <c r="B54" s="22" t="s">
        <v>3</v>
      </c>
      <c r="C54" s="21"/>
      <c r="D54" s="21"/>
      <c r="E54" s="21"/>
      <c r="F54" s="21"/>
      <c r="G54" s="21"/>
      <c r="H54" s="21"/>
      <c r="I54" s="21"/>
      <c r="J54" s="51">
        <f>SUM(J43:J53)</f>
        <v>0</v>
      </c>
      <c r="K54" s="64">
        <f>SUM(K43:K53)</f>
        <v>568481088</v>
      </c>
    </row>
    <row r="55" spans="1:11" x14ac:dyDescent="0.25">
      <c r="A55" s="82"/>
      <c r="J55" s="52"/>
      <c r="K55" s="65"/>
    </row>
    <row r="56" spans="1:11" ht="15.75" x14ac:dyDescent="0.25">
      <c r="A56" s="123" t="s">
        <v>21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22.5" x14ac:dyDescent="0.25">
      <c r="A57" s="31" t="str">
        <f>+A$4</f>
        <v xml:space="preserve">No. </v>
      </c>
      <c r="B57" s="2" t="str">
        <f t="shared" ref="B57:K57" si="3">+B$4</f>
        <v xml:space="preserve">NOMBRE O RAZON SOCIAL </v>
      </c>
      <c r="C57" s="2" t="str">
        <f t="shared" si="3"/>
        <v xml:space="preserve">Nit. ó Cédula de ciudadania </v>
      </c>
      <c r="D57" s="2" t="str">
        <f t="shared" si="3"/>
        <v xml:space="preserve">Dirección de Notificación </v>
      </c>
      <c r="E57" s="2" t="str">
        <f t="shared" si="3"/>
        <v>Ciudad - Municipio</v>
      </c>
      <c r="F57" s="3" t="s">
        <v>0</v>
      </c>
      <c r="G57" s="3" t="s">
        <v>129</v>
      </c>
      <c r="H57" s="3" t="s">
        <v>1</v>
      </c>
      <c r="I57" s="3" t="s">
        <v>130</v>
      </c>
      <c r="J57" s="46" t="s">
        <v>24</v>
      </c>
      <c r="K57" s="60" t="str">
        <f t="shared" si="3"/>
        <v xml:space="preserve">Saldo de Capital por Pagar </v>
      </c>
    </row>
    <row r="58" spans="1:11" hidden="1" x14ac:dyDescent="0.25">
      <c r="A58" s="31"/>
      <c r="B58" s="4"/>
      <c r="C58" s="5"/>
      <c r="D58" s="6"/>
      <c r="E58" s="1"/>
      <c r="F58" s="7"/>
      <c r="G58" s="7"/>
      <c r="H58" s="7" t="s">
        <v>11</v>
      </c>
      <c r="I58" s="7"/>
      <c r="J58" s="49">
        <v>0</v>
      </c>
      <c r="K58" s="61"/>
    </row>
    <row r="59" spans="1:11" ht="22.5" x14ac:dyDescent="0.25">
      <c r="A59" s="31">
        <v>1</v>
      </c>
      <c r="B59" s="4" t="s">
        <v>42</v>
      </c>
      <c r="C59" s="5" t="s">
        <v>43</v>
      </c>
      <c r="D59" s="6" t="s">
        <v>44</v>
      </c>
      <c r="E59" s="1" t="s">
        <v>2</v>
      </c>
      <c r="F59" s="7" t="s">
        <v>45</v>
      </c>
      <c r="G59" s="7" t="s">
        <v>132</v>
      </c>
      <c r="H59" s="7" t="s">
        <v>126</v>
      </c>
      <c r="I59" s="102">
        <v>0.1623</v>
      </c>
      <c r="J59" s="49">
        <v>0</v>
      </c>
      <c r="K59" s="61">
        <v>332000</v>
      </c>
    </row>
    <row r="60" spans="1:11" ht="22.5" x14ac:dyDescent="0.25">
      <c r="A60" s="31">
        <v>2</v>
      </c>
      <c r="B60" s="8" t="s">
        <v>46</v>
      </c>
      <c r="C60" s="5" t="s">
        <v>47</v>
      </c>
      <c r="D60" s="6" t="s">
        <v>48</v>
      </c>
      <c r="E60" s="1" t="s">
        <v>53</v>
      </c>
      <c r="F60" s="7" t="s">
        <v>49</v>
      </c>
      <c r="G60" s="7" t="s">
        <v>132</v>
      </c>
      <c r="H60" s="7" t="s">
        <v>126</v>
      </c>
      <c r="I60" s="102">
        <v>0.1623</v>
      </c>
      <c r="J60" s="53">
        <v>0</v>
      </c>
      <c r="K60" s="61">
        <v>1356000</v>
      </c>
    </row>
    <row r="61" spans="1:11" ht="22.5" x14ac:dyDescent="0.25">
      <c r="A61" s="31">
        <v>3</v>
      </c>
      <c r="B61" s="7" t="s">
        <v>50</v>
      </c>
      <c r="C61" s="38" t="s">
        <v>51</v>
      </c>
      <c r="D61" s="7" t="s">
        <v>52</v>
      </c>
      <c r="E61" s="1" t="s">
        <v>2</v>
      </c>
      <c r="F61" s="7" t="s">
        <v>54</v>
      </c>
      <c r="G61" s="7" t="s">
        <v>132</v>
      </c>
      <c r="H61" s="7" t="s">
        <v>126</v>
      </c>
      <c r="I61" s="102">
        <v>0.1623</v>
      </c>
      <c r="J61" s="53">
        <v>0</v>
      </c>
      <c r="K61" s="66">
        <v>3436000</v>
      </c>
    </row>
    <row r="62" spans="1:11" ht="22.5" x14ac:dyDescent="0.25">
      <c r="A62" s="31">
        <v>4</v>
      </c>
      <c r="B62" s="4" t="s">
        <v>26</v>
      </c>
      <c r="C62" s="5" t="s">
        <v>55</v>
      </c>
      <c r="D62" s="6" t="s">
        <v>56</v>
      </c>
      <c r="E62" s="1" t="s">
        <v>2</v>
      </c>
      <c r="F62" s="7" t="s">
        <v>57</v>
      </c>
      <c r="G62" s="7" t="s">
        <v>132</v>
      </c>
      <c r="H62" s="7" t="s">
        <v>126</v>
      </c>
      <c r="I62" s="7" t="s">
        <v>135</v>
      </c>
      <c r="J62" s="49">
        <v>0</v>
      </c>
      <c r="K62" s="61">
        <v>7155000</v>
      </c>
    </row>
    <row r="63" spans="1:11" ht="33.75" x14ac:dyDescent="0.25">
      <c r="A63" s="31">
        <v>5</v>
      </c>
      <c r="B63" s="4" t="s">
        <v>58</v>
      </c>
      <c r="C63" s="5">
        <v>72260553</v>
      </c>
      <c r="D63" s="6" t="s">
        <v>25</v>
      </c>
      <c r="E63" s="1" t="s">
        <v>2</v>
      </c>
      <c r="F63" s="7" t="s">
        <v>59</v>
      </c>
      <c r="G63" s="7" t="s">
        <v>132</v>
      </c>
      <c r="H63" s="7" t="s">
        <v>126</v>
      </c>
      <c r="I63" s="7" t="s">
        <v>136</v>
      </c>
      <c r="J63" s="49">
        <v>0</v>
      </c>
      <c r="K63" s="61">
        <v>14000000</v>
      </c>
    </row>
    <row r="64" spans="1:11" ht="22.5" x14ac:dyDescent="0.25">
      <c r="A64" s="31">
        <v>6</v>
      </c>
      <c r="B64" s="4" t="s">
        <v>26</v>
      </c>
      <c r="C64" s="5" t="s">
        <v>55</v>
      </c>
      <c r="D64" s="6" t="s">
        <v>56</v>
      </c>
      <c r="E64" s="1" t="s">
        <v>2</v>
      </c>
      <c r="F64" s="7" t="s">
        <v>101</v>
      </c>
      <c r="G64" s="7" t="s">
        <v>132</v>
      </c>
      <c r="H64" s="7" t="s">
        <v>126</v>
      </c>
      <c r="I64" s="7" t="s">
        <v>132</v>
      </c>
      <c r="J64" s="49">
        <v>0</v>
      </c>
      <c r="K64" s="61">
        <v>823300</v>
      </c>
    </row>
    <row r="65" spans="1:11" ht="22.5" hidden="1" x14ac:dyDescent="0.25">
      <c r="A65" s="31">
        <v>7</v>
      </c>
      <c r="B65" s="4"/>
      <c r="C65" s="5"/>
      <c r="D65" s="6"/>
      <c r="E65" s="1"/>
      <c r="F65" s="7"/>
      <c r="G65" s="7" t="s">
        <v>132</v>
      </c>
      <c r="H65" s="7" t="s">
        <v>126</v>
      </c>
      <c r="I65" s="7"/>
      <c r="J65" s="49">
        <v>0</v>
      </c>
      <c r="K65" s="61"/>
    </row>
    <row r="66" spans="1:11" ht="22.5" x14ac:dyDescent="0.25">
      <c r="A66" s="31">
        <v>7</v>
      </c>
      <c r="B66" s="7" t="s">
        <v>30</v>
      </c>
      <c r="C66" s="7" t="s">
        <v>105</v>
      </c>
      <c r="D66" s="6" t="s">
        <v>106</v>
      </c>
      <c r="E66" s="1" t="s">
        <v>2</v>
      </c>
      <c r="F66" s="7" t="s">
        <v>107</v>
      </c>
      <c r="G66" s="7" t="s">
        <v>132</v>
      </c>
      <c r="H66" s="7" t="s">
        <v>126</v>
      </c>
      <c r="I66" s="101">
        <v>0.14050000000000001</v>
      </c>
      <c r="J66" s="49">
        <v>0</v>
      </c>
      <c r="K66" s="66">
        <v>150788</v>
      </c>
    </row>
    <row r="67" spans="1:11" ht="22.5" x14ac:dyDescent="0.25">
      <c r="A67" s="31">
        <v>8</v>
      </c>
      <c r="B67" s="7" t="s">
        <v>30</v>
      </c>
      <c r="C67" s="7" t="s">
        <v>31</v>
      </c>
      <c r="D67" s="6" t="s">
        <v>32</v>
      </c>
      <c r="E67" s="1" t="s">
        <v>2</v>
      </c>
      <c r="F67" s="7" t="s">
        <v>104</v>
      </c>
      <c r="G67" s="7" t="s">
        <v>132</v>
      </c>
      <c r="H67" s="7" t="s">
        <v>126</v>
      </c>
      <c r="I67" s="101">
        <v>0.14050000000000001</v>
      </c>
      <c r="J67" s="49">
        <v>0</v>
      </c>
      <c r="K67" s="66">
        <v>6780851</v>
      </c>
    </row>
    <row r="68" spans="1:11" ht="22.5" x14ac:dyDescent="0.25">
      <c r="A68" s="31">
        <v>9</v>
      </c>
      <c r="B68" s="7" t="s">
        <v>34</v>
      </c>
      <c r="C68" s="7" t="s">
        <v>35</v>
      </c>
      <c r="D68" s="7" t="s">
        <v>36</v>
      </c>
      <c r="E68" s="7" t="s">
        <v>2</v>
      </c>
      <c r="F68" s="78" t="s">
        <v>116</v>
      </c>
      <c r="G68" s="7" t="s">
        <v>132</v>
      </c>
      <c r="H68" s="7" t="s">
        <v>126</v>
      </c>
      <c r="I68" s="101">
        <v>0.1623</v>
      </c>
      <c r="J68" s="49">
        <v>13050887</v>
      </c>
      <c r="K68" s="66">
        <v>0</v>
      </c>
    </row>
    <row r="69" spans="1:11" ht="22.5" x14ac:dyDescent="0.25">
      <c r="A69" s="31">
        <v>10</v>
      </c>
      <c r="B69" s="7" t="s">
        <v>39</v>
      </c>
      <c r="C69" s="7" t="s">
        <v>40</v>
      </c>
      <c r="D69" s="7" t="s">
        <v>41</v>
      </c>
      <c r="E69" s="7" t="s">
        <v>2</v>
      </c>
      <c r="F69" s="78" t="s">
        <v>101</v>
      </c>
      <c r="G69" s="7" t="s">
        <v>132</v>
      </c>
      <c r="H69" s="7" t="s">
        <v>126</v>
      </c>
      <c r="I69" s="7" t="s">
        <v>132</v>
      </c>
      <c r="J69" s="49">
        <v>0</v>
      </c>
      <c r="K69" s="61">
        <v>4037558</v>
      </c>
    </row>
    <row r="70" spans="1:11" x14ac:dyDescent="0.25">
      <c r="A70" s="124" t="s">
        <v>3</v>
      </c>
      <c r="B70" s="125"/>
      <c r="C70" s="9"/>
      <c r="D70" s="9"/>
      <c r="E70" s="9"/>
      <c r="F70" s="9"/>
      <c r="G70" s="9"/>
      <c r="H70" s="9"/>
      <c r="I70" s="9"/>
      <c r="J70" s="54">
        <f>SUM(J58:J63)</f>
        <v>0</v>
      </c>
      <c r="K70" s="67">
        <f>SUM(K58:K69)</f>
        <v>38071497</v>
      </c>
    </row>
    <row r="71" spans="1:11" x14ac:dyDescent="0.25">
      <c r="A71" s="124" t="s">
        <v>4</v>
      </c>
      <c r="B71" s="125"/>
      <c r="C71" s="9"/>
      <c r="D71" s="9"/>
      <c r="E71" s="9"/>
      <c r="F71" s="9"/>
      <c r="G71" s="9"/>
      <c r="H71" s="9"/>
      <c r="I71" s="9"/>
      <c r="J71" s="54">
        <f>J70+J39+J9+J54+J28</f>
        <v>186733222.19999999</v>
      </c>
      <c r="K71" s="54">
        <f>K9+K28+K39+K54+K70</f>
        <v>1065315243.48</v>
      </c>
    </row>
  </sheetData>
  <mergeCells count="11">
    <mergeCell ref="A41:K41"/>
    <mergeCell ref="A56:K56"/>
    <mergeCell ref="A70:B70"/>
    <mergeCell ref="A71:B71"/>
    <mergeCell ref="A1:K1"/>
    <mergeCell ref="A2:K2"/>
    <mergeCell ref="A3:K3"/>
    <mergeCell ref="A11:K11"/>
    <mergeCell ref="A30:K30"/>
    <mergeCell ref="A15:B15"/>
    <mergeCell ref="A24:B24"/>
  </mergeCells>
  <phoneticPr fontId="13" type="noConversion"/>
  <pageMargins left="0.25" right="0.25" top="0.75" bottom="0.75" header="0.3" footer="0.3"/>
  <pageSetup paperSize="1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68"/>
  <sheetViews>
    <sheetView tabSelected="1" topLeftCell="A20" workbookViewId="0">
      <selection activeCell="M64" sqref="M64"/>
    </sheetView>
  </sheetViews>
  <sheetFormatPr baseColWidth="10" defaultRowHeight="15" x14ac:dyDescent="0.25"/>
  <cols>
    <col min="5" max="5" width="14.42578125" customWidth="1"/>
    <col min="7" max="7" width="21.42578125" customWidth="1"/>
    <col min="8" max="8" width="15.140625" style="68" bestFit="1" customWidth="1"/>
    <col min="9" max="9" width="15" style="68" customWidth="1"/>
    <col min="10" max="10" width="11.42578125" style="44"/>
    <col min="12" max="12" width="13.5703125" bestFit="1" customWidth="1"/>
  </cols>
  <sheetData>
    <row r="2" spans="2:11" ht="21" x14ac:dyDescent="0.35">
      <c r="B2" s="138" t="s">
        <v>94</v>
      </c>
      <c r="C2" s="138"/>
      <c r="D2" s="138"/>
      <c r="E2" s="138"/>
      <c r="F2" s="138"/>
      <c r="G2" s="138"/>
      <c r="H2" s="138"/>
      <c r="I2" s="138"/>
      <c r="J2" s="138"/>
    </row>
    <row r="3" spans="2:11" ht="21" x14ac:dyDescent="0.35">
      <c r="B3" s="138" t="s">
        <v>100</v>
      </c>
      <c r="C3" s="138"/>
      <c r="D3" s="138"/>
      <c r="E3" s="138"/>
      <c r="F3" s="138"/>
      <c r="G3" s="138"/>
      <c r="H3" s="138"/>
      <c r="I3" s="138"/>
      <c r="J3" s="138"/>
    </row>
    <row r="4" spans="2:11" x14ac:dyDescent="0.25">
      <c r="B4" s="139" t="s">
        <v>95</v>
      </c>
      <c r="C4" s="139"/>
      <c r="D4" s="139"/>
      <c r="E4" s="139"/>
      <c r="F4" s="139"/>
      <c r="G4" s="139"/>
      <c r="H4" s="139"/>
      <c r="I4" s="139"/>
      <c r="J4" s="139"/>
    </row>
    <row r="5" spans="2:11" ht="34.5" x14ac:dyDescent="0.25">
      <c r="B5" s="10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13</v>
      </c>
      <c r="H5" s="56" t="s">
        <v>10</v>
      </c>
      <c r="I5" s="56" t="s">
        <v>102</v>
      </c>
      <c r="J5" s="72" t="s">
        <v>14</v>
      </c>
    </row>
    <row r="6" spans="2:11" x14ac:dyDescent="0.25">
      <c r="B6" s="41" t="s">
        <v>11</v>
      </c>
      <c r="C6" s="42" t="s">
        <v>11</v>
      </c>
      <c r="D6" s="42" t="s">
        <v>11</v>
      </c>
      <c r="E6" s="42" t="s">
        <v>11</v>
      </c>
      <c r="F6" s="42" t="s">
        <v>11</v>
      </c>
      <c r="G6" s="42" t="s">
        <v>11</v>
      </c>
      <c r="H6" s="69" t="s">
        <v>11</v>
      </c>
      <c r="I6" s="69" t="s">
        <v>11</v>
      </c>
      <c r="J6" s="73" t="s">
        <v>11</v>
      </c>
    </row>
    <row r="7" spans="2:11" x14ac:dyDescent="0.25">
      <c r="B7" s="23"/>
      <c r="C7" s="24" t="s">
        <v>12</v>
      </c>
      <c r="D7" s="25"/>
      <c r="E7" s="26"/>
      <c r="F7" s="12"/>
      <c r="G7" s="12"/>
      <c r="H7" s="70">
        <v>0</v>
      </c>
      <c r="I7" s="70"/>
      <c r="J7" s="27">
        <v>0</v>
      </c>
    </row>
    <row r="8" spans="2:11" x14ac:dyDescent="0.25">
      <c r="B8" s="28"/>
      <c r="C8" s="16"/>
      <c r="D8" s="29"/>
      <c r="E8" s="30"/>
      <c r="F8" s="16"/>
      <c r="G8" s="16"/>
      <c r="H8" s="59"/>
      <c r="I8" s="59"/>
      <c r="J8" s="74"/>
    </row>
    <row r="9" spans="2:11" x14ac:dyDescent="0.25">
      <c r="B9" s="132" t="s">
        <v>96</v>
      </c>
      <c r="C9" s="133"/>
      <c r="D9" s="133"/>
      <c r="E9" s="133"/>
      <c r="F9" s="133"/>
      <c r="G9" s="133"/>
      <c r="H9" s="133"/>
      <c r="I9" s="133"/>
      <c r="J9" s="134"/>
    </row>
    <row r="10" spans="2:11" ht="33.75" x14ac:dyDescent="0.25">
      <c r="B10" s="31" t="str">
        <f>+B$5</f>
        <v xml:space="preserve">No. </v>
      </c>
      <c r="C10" s="2" t="str">
        <f t="shared" ref="C10:J10" si="0">+C$5</f>
        <v xml:space="preserve">NOMBRE O RAZON SOCIAL </v>
      </c>
      <c r="D10" s="2" t="str">
        <f t="shared" si="0"/>
        <v xml:space="preserve">Nit. ó Cédula de ciudadania </v>
      </c>
      <c r="E10" s="2" t="str">
        <f t="shared" si="0"/>
        <v xml:space="preserve">Dirección de Notificación </v>
      </c>
      <c r="F10" s="2" t="str">
        <f t="shared" si="0"/>
        <v>Ciudad - Municipio</v>
      </c>
      <c r="G10" s="11" t="s">
        <v>13</v>
      </c>
      <c r="H10" s="60" t="str">
        <f t="shared" si="0"/>
        <v xml:space="preserve">Saldo de Capital por Pagar </v>
      </c>
      <c r="I10" s="56" t="s">
        <v>102</v>
      </c>
      <c r="J10" s="39" t="str">
        <f t="shared" si="0"/>
        <v>Participación Derechos de voto %</v>
      </c>
    </row>
    <row r="11" spans="2:11" ht="33.75" x14ac:dyDescent="0.25">
      <c r="B11" s="10">
        <v>1</v>
      </c>
      <c r="C11" s="42" t="s">
        <v>27</v>
      </c>
      <c r="D11" s="42" t="s">
        <v>28</v>
      </c>
      <c r="E11" s="42" t="s">
        <v>29</v>
      </c>
      <c r="F11" s="42" t="s">
        <v>2</v>
      </c>
      <c r="G11" s="78" t="s">
        <v>118</v>
      </c>
      <c r="H11" s="69">
        <v>34878123</v>
      </c>
      <c r="I11" s="69">
        <f>H11*1.02/100+H11</f>
        <v>35233879.854599997</v>
      </c>
      <c r="J11" s="75">
        <f>(H11*100%)/$H$67</f>
        <v>2.544512318140835E-2</v>
      </c>
    </row>
    <row r="12" spans="2:11" hidden="1" x14ac:dyDescent="0.25">
      <c r="B12" s="10">
        <v>2</v>
      </c>
      <c r="C12" s="42"/>
      <c r="D12" s="42"/>
      <c r="E12" s="42"/>
      <c r="F12" s="42"/>
      <c r="G12" s="78"/>
      <c r="H12" s="69"/>
      <c r="I12" s="69">
        <f>H12*1.02/100+H12</f>
        <v>0</v>
      </c>
      <c r="J12" s="75">
        <f>(H12*100%)/$H$67</f>
        <v>0</v>
      </c>
    </row>
    <row r="13" spans="2:11" hidden="1" x14ac:dyDescent="0.25">
      <c r="B13" s="10">
        <v>3</v>
      </c>
      <c r="C13" s="42"/>
      <c r="D13" s="42"/>
      <c r="E13" s="42"/>
      <c r="F13" s="42"/>
      <c r="G13" s="78"/>
      <c r="H13" s="69"/>
      <c r="I13" s="69">
        <f>H13*1.02/100+H13</f>
        <v>0</v>
      </c>
      <c r="J13" s="75">
        <f>(H13*100%)/$H$67</f>
        <v>0</v>
      </c>
    </row>
    <row r="14" spans="2:11" hidden="1" x14ac:dyDescent="0.25">
      <c r="B14" s="10">
        <v>4</v>
      </c>
      <c r="C14" s="42"/>
      <c r="D14" s="42"/>
      <c r="E14" s="42"/>
      <c r="F14" s="42"/>
      <c r="G14" s="78"/>
      <c r="H14" s="69"/>
      <c r="I14" s="69">
        <f t="shared" ref="I14:I15" si="1">H14*1.02/100+H14</f>
        <v>0</v>
      </c>
      <c r="J14" s="75">
        <f>(H14*100%)/$H$67</f>
        <v>0</v>
      </c>
    </row>
    <row r="15" spans="2:11" s="35" customFormat="1" x14ac:dyDescent="0.2">
      <c r="B15" s="12"/>
      <c r="C15" s="24" t="s">
        <v>12</v>
      </c>
      <c r="D15" s="12"/>
      <c r="E15" s="12"/>
      <c r="F15" s="12"/>
      <c r="G15" s="12"/>
      <c r="H15" s="70">
        <f>SUM(H11:H14)</f>
        <v>34878123</v>
      </c>
      <c r="I15" s="88">
        <f t="shared" si="1"/>
        <v>35233879.854599997</v>
      </c>
      <c r="J15" s="27">
        <f>SUM(J11:J14)</f>
        <v>2.544512318140835E-2</v>
      </c>
      <c r="K15" s="36"/>
    </row>
    <row r="16" spans="2:11" s="35" customFormat="1" x14ac:dyDescent="0.2">
      <c r="B16" s="15"/>
      <c r="C16" s="16"/>
      <c r="D16" s="16"/>
      <c r="E16" s="16"/>
      <c r="F16" s="16"/>
      <c r="G16" s="16"/>
      <c r="H16" s="59"/>
      <c r="I16" s="59"/>
      <c r="J16" s="74"/>
    </row>
    <row r="17" spans="2:12" s="35" customFormat="1" x14ac:dyDescent="0.25">
      <c r="B17" s="132" t="s">
        <v>97</v>
      </c>
      <c r="C17" s="133"/>
      <c r="D17" s="133"/>
      <c r="E17" s="133"/>
      <c r="F17" s="133"/>
      <c r="G17" s="133"/>
      <c r="H17" s="133"/>
      <c r="I17" s="133"/>
      <c r="J17" s="134"/>
    </row>
    <row r="18" spans="2:12" s="35" customFormat="1" ht="33.75" x14ac:dyDescent="0.25">
      <c r="B18" s="1" t="str">
        <f>+B$5</f>
        <v xml:space="preserve">No. </v>
      </c>
      <c r="C18" s="2" t="str">
        <f t="shared" ref="C18:J18" si="2">+C$5</f>
        <v xml:space="preserve">NOMBRE O RAZON SOCIAL </v>
      </c>
      <c r="D18" s="2" t="str">
        <f t="shared" si="2"/>
        <v xml:space="preserve">Nit. ó Cédula de ciudadania </v>
      </c>
      <c r="E18" s="2" t="str">
        <f t="shared" si="2"/>
        <v xml:space="preserve">Dirección de Notificación </v>
      </c>
      <c r="F18" s="2" t="str">
        <f t="shared" si="2"/>
        <v>Ciudad - Municipio</v>
      </c>
      <c r="G18" s="11" t="s">
        <v>13</v>
      </c>
      <c r="H18" s="60" t="str">
        <f t="shared" si="2"/>
        <v xml:space="preserve">Saldo de Capital por Pagar </v>
      </c>
      <c r="I18" s="56" t="s">
        <v>102</v>
      </c>
      <c r="J18" s="39" t="str">
        <f t="shared" si="2"/>
        <v>Participación Derechos de voto %</v>
      </c>
    </row>
    <row r="19" spans="2:12" s="35" customFormat="1" ht="22.5" x14ac:dyDescent="0.25">
      <c r="B19" s="31">
        <v>1</v>
      </c>
      <c r="C19" s="7" t="s">
        <v>30</v>
      </c>
      <c r="D19" s="7" t="s">
        <v>31</v>
      </c>
      <c r="E19" s="6" t="s">
        <v>32</v>
      </c>
      <c r="F19" s="1" t="s">
        <v>2</v>
      </c>
      <c r="G19" s="7" t="s">
        <v>108</v>
      </c>
      <c r="H19" s="66">
        <v>6314472</v>
      </c>
      <c r="I19" s="66">
        <f>H19*1.02/100+H19</f>
        <v>6378879.6144000003</v>
      </c>
      <c r="J19" s="75">
        <f t="shared" ref="J19:J26" si="3">(H19*100%)/$H$67</f>
        <v>4.6066847652769024E-3</v>
      </c>
    </row>
    <row r="20" spans="2:12" s="35" customFormat="1" ht="22.5" x14ac:dyDescent="0.25">
      <c r="B20" s="31">
        <v>2</v>
      </c>
      <c r="C20" s="7" t="s">
        <v>30</v>
      </c>
      <c r="D20" s="7" t="s">
        <v>31</v>
      </c>
      <c r="E20" s="6" t="s">
        <v>32</v>
      </c>
      <c r="F20" s="1" t="s">
        <v>2</v>
      </c>
      <c r="G20" s="7" t="s">
        <v>109</v>
      </c>
      <c r="H20" s="66">
        <v>2882316</v>
      </c>
      <c r="I20" s="66">
        <f t="shared" ref="I20:I44" si="4">H20*1.02/100+H20</f>
        <v>2911715.6231999998</v>
      </c>
      <c r="J20" s="75">
        <f t="shared" si="3"/>
        <v>2.1027761633773752E-3</v>
      </c>
    </row>
    <row r="21" spans="2:12" s="35" customFormat="1" ht="22.5" x14ac:dyDescent="0.25">
      <c r="B21" s="31">
        <v>3</v>
      </c>
      <c r="C21" s="7" t="s">
        <v>30</v>
      </c>
      <c r="D21" s="7" t="s">
        <v>31</v>
      </c>
      <c r="E21" s="6" t="s">
        <v>32</v>
      </c>
      <c r="F21" s="1" t="s">
        <v>2</v>
      </c>
      <c r="G21" s="7" t="s">
        <v>110</v>
      </c>
      <c r="H21" s="66">
        <v>12768264</v>
      </c>
      <c r="I21" s="66">
        <f t="shared" si="4"/>
        <v>12898500.2928</v>
      </c>
      <c r="J21" s="75">
        <f t="shared" si="3"/>
        <v>9.3150095919078465E-3</v>
      </c>
    </row>
    <row r="22" spans="2:12" s="35" customFormat="1" ht="22.5" x14ac:dyDescent="0.25">
      <c r="B22" s="31">
        <v>4</v>
      </c>
      <c r="C22" s="7" t="s">
        <v>30</v>
      </c>
      <c r="D22" s="7" t="s">
        <v>31</v>
      </c>
      <c r="E22" s="6" t="s">
        <v>32</v>
      </c>
      <c r="F22" s="1" t="s">
        <v>2</v>
      </c>
      <c r="G22" s="7" t="s">
        <v>111</v>
      </c>
      <c r="H22" s="66">
        <v>101229680</v>
      </c>
      <c r="I22" s="66">
        <f t="shared" si="4"/>
        <v>102262222.736</v>
      </c>
      <c r="J22" s="75">
        <f t="shared" si="3"/>
        <v>7.38514993256532E-2</v>
      </c>
      <c r="L22" s="113"/>
    </row>
    <row r="23" spans="2:12" s="35" customFormat="1" ht="22.5" x14ac:dyDescent="0.25">
      <c r="B23" s="31">
        <v>5</v>
      </c>
      <c r="C23" s="7" t="s">
        <v>30</v>
      </c>
      <c r="D23" s="7" t="s">
        <v>31</v>
      </c>
      <c r="E23" s="6" t="s">
        <v>32</v>
      </c>
      <c r="F23" s="1" t="s">
        <v>2</v>
      </c>
      <c r="G23" s="7" t="s">
        <v>112</v>
      </c>
      <c r="H23" s="66">
        <v>10129167</v>
      </c>
      <c r="I23" s="66">
        <f t="shared" si="4"/>
        <v>10232484.5034</v>
      </c>
      <c r="J23" s="75">
        <f t="shared" si="3"/>
        <v>7.3896723754330604E-3</v>
      </c>
    </row>
    <row r="24" spans="2:12" s="35" customFormat="1" ht="22.5" x14ac:dyDescent="0.25">
      <c r="B24" s="31">
        <v>6</v>
      </c>
      <c r="C24" s="7" t="s">
        <v>30</v>
      </c>
      <c r="D24" s="7" t="s">
        <v>31</v>
      </c>
      <c r="E24" s="6" t="s">
        <v>32</v>
      </c>
      <c r="F24" s="1" t="s">
        <v>2</v>
      </c>
      <c r="G24" s="7" t="s">
        <v>113</v>
      </c>
      <c r="H24" s="66">
        <v>17581788</v>
      </c>
      <c r="I24" s="66">
        <f t="shared" si="4"/>
        <v>17761122.237599999</v>
      </c>
      <c r="J24" s="75">
        <f t="shared" si="3"/>
        <v>1.2826686843480858E-2</v>
      </c>
    </row>
    <row r="25" spans="2:12" s="35" customFormat="1" ht="22.5" x14ac:dyDescent="0.25">
      <c r="B25" s="31">
        <v>7</v>
      </c>
      <c r="C25" s="7" t="s">
        <v>30</v>
      </c>
      <c r="D25" s="7" t="s">
        <v>105</v>
      </c>
      <c r="E25" s="6" t="s">
        <v>106</v>
      </c>
      <c r="F25" s="1" t="s">
        <v>2</v>
      </c>
      <c r="G25" s="7" t="s">
        <v>107</v>
      </c>
      <c r="H25" s="66">
        <v>150788</v>
      </c>
      <c r="I25" s="66">
        <f t="shared" si="4"/>
        <v>152326.03760000001</v>
      </c>
      <c r="J25" s="75">
        <f t="shared" si="3"/>
        <v>1.1000647122777227E-4</v>
      </c>
    </row>
    <row r="26" spans="2:12" s="35" customFormat="1" ht="22.5" x14ac:dyDescent="0.25">
      <c r="B26" s="31">
        <v>8</v>
      </c>
      <c r="C26" s="7" t="s">
        <v>30</v>
      </c>
      <c r="D26" s="7" t="s">
        <v>31</v>
      </c>
      <c r="E26" s="6" t="s">
        <v>32</v>
      </c>
      <c r="F26" s="1" t="s">
        <v>2</v>
      </c>
      <c r="G26" s="7" t="s">
        <v>104</v>
      </c>
      <c r="H26" s="66">
        <v>6780851</v>
      </c>
      <c r="I26" s="66">
        <f>H26*1.02/100+H26</f>
        <v>6850015.6802000003</v>
      </c>
      <c r="J26" s="75">
        <f t="shared" si="3"/>
        <v>4.9469287372424257E-3</v>
      </c>
    </row>
    <row r="27" spans="2:12" s="35" customFormat="1" hidden="1" x14ac:dyDescent="0.25">
      <c r="B27" s="140" t="s">
        <v>120</v>
      </c>
      <c r="C27" s="141"/>
      <c r="D27" s="141"/>
      <c r="E27" s="141"/>
      <c r="F27" s="141"/>
      <c r="G27" s="142"/>
      <c r="H27" s="66"/>
      <c r="I27" s="66"/>
      <c r="J27" s="75"/>
      <c r="K27" s="94"/>
    </row>
    <row r="28" spans="2:12" s="35" customFormat="1" x14ac:dyDescent="0.25">
      <c r="B28" s="143" t="s">
        <v>120</v>
      </c>
      <c r="C28" s="144"/>
      <c r="D28" s="114"/>
      <c r="E28" s="114"/>
      <c r="F28" s="114"/>
      <c r="G28" s="115"/>
      <c r="H28" s="116">
        <v>157837326</v>
      </c>
      <c r="I28" s="116"/>
      <c r="J28" s="117">
        <f>J19+J20+J21+J22+J23+J24+J25+J26</f>
        <v>0.11514926427359944</v>
      </c>
      <c r="K28" s="94"/>
    </row>
    <row r="29" spans="2:12" s="35" customFormat="1" ht="22.5" x14ac:dyDescent="0.25">
      <c r="B29" s="31">
        <v>9</v>
      </c>
      <c r="C29" s="7" t="s">
        <v>34</v>
      </c>
      <c r="D29" s="7" t="s">
        <v>35</v>
      </c>
      <c r="E29" s="7" t="s">
        <v>36</v>
      </c>
      <c r="F29" s="7" t="s">
        <v>2</v>
      </c>
      <c r="G29" s="78" t="s">
        <v>116</v>
      </c>
      <c r="H29" s="66">
        <v>99748194</v>
      </c>
      <c r="I29" s="66">
        <f>H29*1.02/100+H29</f>
        <v>100765625.57879999</v>
      </c>
      <c r="J29" s="75">
        <f>(H29*100%)/$H$67</f>
        <v>7.2770690196058349E-2</v>
      </c>
    </row>
    <row r="30" spans="2:12" s="35" customFormat="1" ht="22.5" x14ac:dyDescent="0.25">
      <c r="B30" s="31">
        <v>10</v>
      </c>
      <c r="C30" s="7" t="s">
        <v>34</v>
      </c>
      <c r="D30" s="7" t="s">
        <v>114</v>
      </c>
      <c r="E30" s="7" t="s">
        <v>38</v>
      </c>
      <c r="F30" s="7" t="s">
        <v>2</v>
      </c>
      <c r="G30" s="78" t="s">
        <v>115</v>
      </c>
      <c r="H30" s="66">
        <v>8871976.0500000007</v>
      </c>
      <c r="I30" s="66">
        <f t="shared" si="4"/>
        <v>8962470.2057100013</v>
      </c>
      <c r="J30" s="75">
        <f>(H30*100%)/$H$67</f>
        <v>6.4724963397472593E-3</v>
      </c>
      <c r="L30" s="113"/>
    </row>
    <row r="31" spans="2:12" s="35" customFormat="1" hidden="1" x14ac:dyDescent="0.25">
      <c r="B31" s="31"/>
      <c r="C31" s="7"/>
      <c r="D31" s="7"/>
      <c r="E31" s="7"/>
      <c r="F31" s="7"/>
      <c r="G31" s="95"/>
      <c r="H31" s="66"/>
      <c r="I31" s="66"/>
      <c r="J31" s="75"/>
    </row>
    <row r="32" spans="2:12" s="35" customFormat="1" hidden="1" x14ac:dyDescent="0.25">
      <c r="B32" s="140" t="s">
        <v>121</v>
      </c>
      <c r="C32" s="141"/>
      <c r="D32" s="141"/>
      <c r="E32" s="141"/>
      <c r="F32" s="141"/>
      <c r="G32" s="142"/>
      <c r="H32" s="66"/>
      <c r="I32" s="66"/>
      <c r="J32" s="75"/>
      <c r="K32" s="94"/>
    </row>
    <row r="33" spans="2:12" s="35" customFormat="1" x14ac:dyDescent="0.25">
      <c r="B33" s="143" t="s">
        <v>138</v>
      </c>
      <c r="C33" s="144"/>
      <c r="D33" s="114"/>
      <c r="E33" s="114"/>
      <c r="F33" s="114"/>
      <c r="G33" s="115"/>
      <c r="H33" s="116"/>
      <c r="I33" s="116">
        <v>109728096</v>
      </c>
      <c r="J33" s="117">
        <f>J29+J30</f>
        <v>7.9243186535805615E-2</v>
      </c>
      <c r="K33" s="94"/>
    </row>
    <row r="34" spans="2:12" s="35" customFormat="1" ht="22.5" x14ac:dyDescent="0.25">
      <c r="B34" s="31">
        <v>11</v>
      </c>
      <c r="C34" s="7" t="s">
        <v>39</v>
      </c>
      <c r="D34" s="7" t="s">
        <v>40</v>
      </c>
      <c r="E34" s="7" t="s">
        <v>41</v>
      </c>
      <c r="F34" s="7" t="s">
        <v>2</v>
      </c>
      <c r="G34" s="78" t="s">
        <v>117</v>
      </c>
      <c r="H34" s="66">
        <v>108400709</v>
      </c>
      <c r="I34" s="66">
        <f t="shared" si="4"/>
        <v>109506396.2318</v>
      </c>
      <c r="J34" s="75">
        <f>(H34*100%)/$H$67</f>
        <v>7.9083080057289798E-2</v>
      </c>
    </row>
    <row r="35" spans="2:12" s="35" customFormat="1" ht="22.5" x14ac:dyDescent="0.25">
      <c r="B35" s="31">
        <v>12</v>
      </c>
      <c r="C35" s="7" t="s">
        <v>39</v>
      </c>
      <c r="D35" s="7" t="s">
        <v>40</v>
      </c>
      <c r="E35" s="7" t="s">
        <v>41</v>
      </c>
      <c r="F35" s="7" t="s">
        <v>2</v>
      </c>
      <c r="G35" s="91" t="s">
        <v>103</v>
      </c>
      <c r="H35" s="61">
        <v>4037558</v>
      </c>
      <c r="I35" s="92">
        <f t="shared" si="4"/>
        <v>4078741.0915999999</v>
      </c>
      <c r="J35" s="93">
        <f>(H35*100%)/$H$67</f>
        <v>2.9455759606696937E-3</v>
      </c>
      <c r="L35" s="113"/>
    </row>
    <row r="36" spans="2:12" s="35" customFormat="1" hidden="1" x14ac:dyDescent="0.25">
      <c r="B36" s="31">
        <v>13</v>
      </c>
      <c r="C36" s="4"/>
      <c r="D36" s="5"/>
      <c r="E36" s="6"/>
      <c r="F36" s="1"/>
      <c r="G36" s="7"/>
      <c r="H36" s="61"/>
      <c r="I36" s="66"/>
      <c r="J36" s="75">
        <f>(H36*100%)/$H$67</f>
        <v>0</v>
      </c>
    </row>
    <row r="37" spans="2:12" s="35" customFormat="1" x14ac:dyDescent="0.25">
      <c r="B37" s="143" t="s">
        <v>140</v>
      </c>
      <c r="C37" s="145"/>
      <c r="D37" s="118"/>
      <c r="E37" s="119"/>
      <c r="F37" s="120"/>
      <c r="G37" s="121"/>
      <c r="H37" s="122"/>
      <c r="I37" s="116">
        <v>113585137</v>
      </c>
      <c r="J37" s="117">
        <f>J34+J35</f>
        <v>8.2028656017959486E-2</v>
      </c>
    </row>
    <row r="38" spans="2:12" s="35" customFormat="1" ht="22.5" x14ac:dyDescent="0.25">
      <c r="B38" s="31">
        <v>13</v>
      </c>
      <c r="C38" s="4" t="s">
        <v>42</v>
      </c>
      <c r="D38" s="5" t="s">
        <v>43</v>
      </c>
      <c r="E38" s="6" t="s">
        <v>44</v>
      </c>
      <c r="F38" s="1" t="s">
        <v>2</v>
      </c>
      <c r="G38" s="7" t="s">
        <v>45</v>
      </c>
      <c r="H38" s="61">
        <v>332000</v>
      </c>
      <c r="I38" s="66">
        <f t="shared" si="4"/>
        <v>335386.40000000002</v>
      </c>
      <c r="J38" s="75">
        <f t="shared" ref="J38:J44" si="5">(H38*100%)/$H$67</f>
        <v>2.4220858720601371E-4</v>
      </c>
    </row>
    <row r="39" spans="2:12" s="35" customFormat="1" ht="22.5" x14ac:dyDescent="0.25">
      <c r="B39" s="31">
        <v>14</v>
      </c>
      <c r="C39" s="8" t="s">
        <v>46</v>
      </c>
      <c r="D39" s="5" t="s">
        <v>47</v>
      </c>
      <c r="E39" s="6" t="s">
        <v>48</v>
      </c>
      <c r="F39" s="1" t="s">
        <v>53</v>
      </c>
      <c r="G39" s="7" t="s">
        <v>49</v>
      </c>
      <c r="H39" s="61">
        <v>1356000</v>
      </c>
      <c r="I39" s="66">
        <f t="shared" si="4"/>
        <v>1369831.2</v>
      </c>
      <c r="J39" s="75">
        <f t="shared" si="5"/>
        <v>9.8926157907034502E-4</v>
      </c>
    </row>
    <row r="40" spans="2:12" s="35" customFormat="1" ht="22.5" x14ac:dyDescent="0.25">
      <c r="B40" s="31">
        <v>15</v>
      </c>
      <c r="C40" s="7" t="s">
        <v>50</v>
      </c>
      <c r="D40" s="38" t="s">
        <v>51</v>
      </c>
      <c r="E40" s="7" t="s">
        <v>52</v>
      </c>
      <c r="F40" s="1" t="s">
        <v>2</v>
      </c>
      <c r="G40" s="7" t="s">
        <v>54</v>
      </c>
      <c r="H40" s="66">
        <v>3436000</v>
      </c>
      <c r="I40" s="66">
        <f t="shared" si="4"/>
        <v>3471047.2</v>
      </c>
      <c r="J40" s="75">
        <f t="shared" si="5"/>
        <v>2.5067129687947683E-3</v>
      </c>
    </row>
    <row r="41" spans="2:12" s="35" customFormat="1" ht="22.5" x14ac:dyDescent="0.25">
      <c r="B41" s="31">
        <v>16</v>
      </c>
      <c r="C41" s="4" t="s">
        <v>26</v>
      </c>
      <c r="D41" s="5" t="s">
        <v>55</v>
      </c>
      <c r="E41" s="6" t="s">
        <v>56</v>
      </c>
      <c r="F41" s="1" t="s">
        <v>2</v>
      </c>
      <c r="G41" s="7" t="s">
        <v>57</v>
      </c>
      <c r="H41" s="61">
        <v>7155000</v>
      </c>
      <c r="I41" s="66">
        <f>H41*1.02/100+H41</f>
        <v>7227981</v>
      </c>
      <c r="J41" s="75">
        <f t="shared" si="5"/>
        <v>5.2198868718645423E-3</v>
      </c>
    </row>
    <row r="42" spans="2:12" s="35" customFormat="1" ht="22.5" x14ac:dyDescent="0.25">
      <c r="B42" s="31">
        <v>17</v>
      </c>
      <c r="C42" s="7" t="s">
        <v>122</v>
      </c>
      <c r="D42" s="7">
        <v>8605111248</v>
      </c>
      <c r="E42" s="6" t="s">
        <v>124</v>
      </c>
      <c r="F42" s="1" t="s">
        <v>125</v>
      </c>
      <c r="G42" s="91" t="s">
        <v>123</v>
      </c>
      <c r="H42" s="66">
        <v>45186890.43</v>
      </c>
      <c r="I42" s="66">
        <f>H42*1.02/100+H42</f>
        <v>45647796.712385997</v>
      </c>
      <c r="J42" s="75">
        <f t="shared" si="5"/>
        <v>3.2965821961696506E-2</v>
      </c>
    </row>
    <row r="43" spans="2:12" s="35" customFormat="1" ht="22.5" x14ac:dyDescent="0.25">
      <c r="B43" s="31">
        <v>18</v>
      </c>
      <c r="C43" s="7" t="s">
        <v>134</v>
      </c>
      <c r="D43" s="7">
        <v>8600429455</v>
      </c>
      <c r="E43" s="6" t="s">
        <v>137</v>
      </c>
      <c r="F43" s="1" t="s">
        <v>125</v>
      </c>
      <c r="G43" s="91" t="s">
        <v>133</v>
      </c>
      <c r="H43" s="66">
        <v>10771079</v>
      </c>
      <c r="I43" s="66">
        <f>H43*1.02/100+H43</f>
        <v>10880944.005799999</v>
      </c>
      <c r="J43" s="75">
        <f t="shared" si="5"/>
        <v>7.8579753833565146E-3</v>
      </c>
    </row>
    <row r="44" spans="2:12" s="35" customFormat="1" x14ac:dyDescent="0.25">
      <c r="B44" s="31">
        <v>19</v>
      </c>
      <c r="C44" s="4" t="s">
        <v>26</v>
      </c>
      <c r="D44" s="5" t="s">
        <v>55</v>
      </c>
      <c r="E44" s="6" t="s">
        <v>56</v>
      </c>
      <c r="F44" s="1" t="s">
        <v>2</v>
      </c>
      <c r="G44" s="7" t="s">
        <v>103</v>
      </c>
      <c r="H44" s="61">
        <v>823300</v>
      </c>
      <c r="I44" s="66">
        <f t="shared" si="4"/>
        <v>831697.66</v>
      </c>
      <c r="J44" s="75">
        <f t="shared" si="5"/>
        <v>6.0063352363467191E-4</v>
      </c>
    </row>
    <row r="45" spans="2:12" s="35" customFormat="1" x14ac:dyDescent="0.2">
      <c r="B45" s="12"/>
      <c r="C45" s="24" t="s">
        <v>12</v>
      </c>
      <c r="D45" s="12"/>
      <c r="E45" s="12"/>
      <c r="F45" s="12"/>
      <c r="G45" s="12"/>
      <c r="H45" s="70">
        <f>H19+H20+H21+H22+H23+H24+H25+H26+H29+H30+H34+H35+H38+H39+H40+H41+H42+H43+H44</f>
        <v>447956032.48000002</v>
      </c>
      <c r="I45" s="89">
        <f>H45*1.02/100+H45</f>
        <v>452525184.01129603</v>
      </c>
      <c r="J45" s="27">
        <f>J19+J20+J21+J22+J23+J24+J25+J26+J29+J30+J34+J35+J38+J39+J40+J41+J42+J43+J44</f>
        <v>0.32680360770298794</v>
      </c>
    </row>
    <row r="46" spans="2:12" x14ac:dyDescent="0.25">
      <c r="B46" s="15"/>
      <c r="C46" s="16"/>
      <c r="D46" s="16"/>
      <c r="E46" s="16"/>
      <c r="F46" s="16"/>
      <c r="G46" s="16"/>
      <c r="H46" s="59"/>
      <c r="I46" s="59"/>
      <c r="J46" s="74"/>
    </row>
    <row r="47" spans="2:12" x14ac:dyDescent="0.25">
      <c r="B47" s="132" t="s">
        <v>98</v>
      </c>
      <c r="C47" s="133"/>
      <c r="D47" s="133"/>
      <c r="E47" s="133"/>
      <c r="F47" s="133"/>
      <c r="G47" s="133"/>
      <c r="H47" s="133"/>
      <c r="I47" s="133"/>
      <c r="J47" s="134"/>
    </row>
    <row r="48" spans="2:12" ht="33.75" x14ac:dyDescent="0.25">
      <c r="B48" s="1" t="str">
        <f>+B$5</f>
        <v xml:space="preserve">No. </v>
      </c>
      <c r="C48" s="2" t="str">
        <f t="shared" ref="C48:J48" si="6">+C$5</f>
        <v xml:space="preserve">NOMBRE O RAZON SOCIAL </v>
      </c>
      <c r="D48" s="2" t="str">
        <f t="shared" si="6"/>
        <v xml:space="preserve">Nit. ó Cédula de ciudadania </v>
      </c>
      <c r="E48" s="2" t="str">
        <f t="shared" si="6"/>
        <v xml:space="preserve">Dirección de Notificación </v>
      </c>
      <c r="F48" s="2" t="str">
        <f t="shared" si="6"/>
        <v>Ciudad - Municipio</v>
      </c>
      <c r="G48" s="11" t="s">
        <v>13</v>
      </c>
      <c r="H48" s="60" t="s">
        <v>15</v>
      </c>
      <c r="I48" s="56" t="s">
        <v>102</v>
      </c>
      <c r="J48" s="39" t="str">
        <f t="shared" si="6"/>
        <v>Participación Derechos de voto %</v>
      </c>
    </row>
    <row r="49" spans="2:10" ht="22.5" x14ac:dyDescent="0.25">
      <c r="B49" s="1">
        <v>1</v>
      </c>
      <c r="C49" s="86" t="s">
        <v>92</v>
      </c>
      <c r="D49" s="87">
        <v>13822557</v>
      </c>
      <c r="E49" s="86" t="s">
        <v>93</v>
      </c>
      <c r="F49" s="1" t="s">
        <v>2</v>
      </c>
      <c r="G49" s="1" t="s">
        <v>11</v>
      </c>
      <c r="H49" s="57">
        <v>305404118</v>
      </c>
      <c r="I49" s="57"/>
      <c r="J49" s="43">
        <f>(H49*100%)/H67</f>
        <v>0.22280572273397198</v>
      </c>
    </row>
    <row r="50" spans="2:10" x14ac:dyDescent="0.25">
      <c r="B50" s="12"/>
      <c r="C50" s="84" t="s">
        <v>12</v>
      </c>
      <c r="D50" s="85"/>
      <c r="E50" s="85"/>
      <c r="F50" s="12"/>
      <c r="G50" s="12"/>
      <c r="H50" s="70">
        <f>SUM(H49)</f>
        <v>305404118</v>
      </c>
      <c r="I50" s="90"/>
      <c r="J50" s="27">
        <f>J49</f>
        <v>0.22280572273397198</v>
      </c>
    </row>
    <row r="51" spans="2:10" x14ac:dyDescent="0.25">
      <c r="B51" s="20"/>
      <c r="C51" s="20"/>
      <c r="D51" s="20"/>
      <c r="E51" s="135"/>
      <c r="F51" s="136"/>
      <c r="G51" s="136"/>
      <c r="H51" s="136"/>
      <c r="I51" s="136"/>
      <c r="J51" s="137"/>
    </row>
    <row r="52" spans="2:10" x14ac:dyDescent="0.25">
      <c r="B52" s="132" t="s">
        <v>99</v>
      </c>
      <c r="C52" s="133"/>
      <c r="D52" s="133"/>
      <c r="E52" s="133"/>
      <c r="F52" s="133"/>
      <c r="G52" s="133"/>
      <c r="H52" s="133"/>
      <c r="I52" s="133"/>
      <c r="J52" s="134"/>
    </row>
    <row r="53" spans="2:10" ht="33.75" x14ac:dyDescent="0.25">
      <c r="B53" s="1" t="str">
        <f>+B$5</f>
        <v xml:space="preserve">No. </v>
      </c>
      <c r="C53" s="2" t="str">
        <f t="shared" ref="C53:J53" si="7">+C$5</f>
        <v xml:space="preserve">NOMBRE O RAZON SOCIAL </v>
      </c>
      <c r="D53" s="2" t="str">
        <f t="shared" si="7"/>
        <v xml:space="preserve">Nit. ó Cédula de ciudadania </v>
      </c>
      <c r="E53" s="2" t="str">
        <f t="shared" si="7"/>
        <v xml:space="preserve">Dirección de Notificación </v>
      </c>
      <c r="F53" s="2" t="str">
        <f t="shared" si="7"/>
        <v>Ciudad - Municipio</v>
      </c>
      <c r="G53" s="11" t="s">
        <v>13</v>
      </c>
      <c r="H53" s="60" t="str">
        <f t="shared" si="7"/>
        <v xml:space="preserve">Saldo de Capital por Pagar </v>
      </c>
      <c r="I53" s="56" t="s">
        <v>102</v>
      </c>
      <c r="J53" s="39" t="str">
        <f t="shared" si="7"/>
        <v>Participación Derechos de voto %</v>
      </c>
    </row>
    <row r="54" spans="2:10" x14ac:dyDescent="0.25">
      <c r="B54" s="31">
        <v>1</v>
      </c>
      <c r="C54" s="7" t="s">
        <v>60</v>
      </c>
      <c r="D54" s="7" t="s">
        <v>61</v>
      </c>
      <c r="E54" s="6" t="s">
        <v>62</v>
      </c>
      <c r="F54" s="7" t="s">
        <v>2</v>
      </c>
      <c r="G54" s="78" t="s">
        <v>63</v>
      </c>
      <c r="H54" s="66">
        <v>12791000</v>
      </c>
      <c r="I54" s="96">
        <f>H54*1.02/100+H54</f>
        <v>12921468.199999999</v>
      </c>
      <c r="J54" s="75">
        <f t="shared" ref="J54:J65" si="8">(H54*100%)/$H$67</f>
        <v>9.3315965028678352E-3</v>
      </c>
    </row>
    <row r="55" spans="2:10" ht="45" x14ac:dyDescent="0.25">
      <c r="B55" s="31">
        <v>2</v>
      </c>
      <c r="C55" s="7" t="s">
        <v>64</v>
      </c>
      <c r="D55" s="38">
        <v>900786054</v>
      </c>
      <c r="E55" s="6" t="s">
        <v>65</v>
      </c>
      <c r="F55" s="7" t="s">
        <v>66</v>
      </c>
      <c r="G55" s="78" t="s">
        <v>63</v>
      </c>
      <c r="H55" s="66">
        <v>13523000</v>
      </c>
      <c r="I55" s="96">
        <f t="shared" ref="I55:I67" si="9">H55*1.02/100+H55</f>
        <v>13660934.6</v>
      </c>
      <c r="J55" s="75">
        <f t="shared" si="8"/>
        <v>9.8656226650208536E-3</v>
      </c>
    </row>
    <row r="56" spans="2:10" ht="56.25" x14ac:dyDescent="0.25">
      <c r="B56" s="2">
        <v>3</v>
      </c>
      <c r="C56" s="7" t="s">
        <v>67</v>
      </c>
      <c r="D56" s="7" t="s">
        <v>68</v>
      </c>
      <c r="E56" s="6" t="s">
        <v>69</v>
      </c>
      <c r="F56" s="7" t="s">
        <v>66</v>
      </c>
      <c r="G56" s="78" t="s">
        <v>63</v>
      </c>
      <c r="H56" s="66">
        <v>342922079</v>
      </c>
      <c r="I56" s="96">
        <f t="shared" si="9"/>
        <v>346419884.2058</v>
      </c>
      <c r="J56" s="75">
        <f t="shared" si="8"/>
        <v>0.2501767237239127</v>
      </c>
    </row>
    <row r="57" spans="2:10" ht="45" x14ac:dyDescent="0.25">
      <c r="B57" s="31">
        <v>4</v>
      </c>
      <c r="C57" s="7" t="s">
        <v>70</v>
      </c>
      <c r="D57" s="7" t="s">
        <v>71</v>
      </c>
      <c r="E57" s="6" t="s">
        <v>72</v>
      </c>
      <c r="F57" s="7" t="s">
        <v>66</v>
      </c>
      <c r="G57" s="78" t="s">
        <v>63</v>
      </c>
      <c r="H57" s="66">
        <v>1154182</v>
      </c>
      <c r="I57" s="96">
        <f t="shared" si="9"/>
        <v>1165954.6564</v>
      </c>
      <c r="J57" s="75">
        <f t="shared" si="8"/>
        <v>8.4202648071870871E-4</v>
      </c>
    </row>
    <row r="58" spans="2:10" ht="22.5" x14ac:dyDescent="0.25">
      <c r="B58" s="31">
        <v>5</v>
      </c>
      <c r="C58" s="7" t="s">
        <v>73</v>
      </c>
      <c r="D58" s="7" t="s">
        <v>25</v>
      </c>
      <c r="E58" s="6" t="s">
        <v>25</v>
      </c>
      <c r="F58" s="7" t="s">
        <v>2</v>
      </c>
      <c r="G58" s="78" t="s">
        <v>63</v>
      </c>
      <c r="H58" s="66">
        <v>41472550</v>
      </c>
      <c r="I58" s="96">
        <f t="shared" si="9"/>
        <v>41895570.009999998</v>
      </c>
      <c r="J58" s="75">
        <f t="shared" si="8"/>
        <v>3.0256047419670973E-2</v>
      </c>
    </row>
    <row r="59" spans="2:10" ht="45" x14ac:dyDescent="0.25">
      <c r="B59" s="31">
        <v>6</v>
      </c>
      <c r="C59" s="7" t="s">
        <v>74</v>
      </c>
      <c r="D59" s="7" t="s">
        <v>75</v>
      </c>
      <c r="E59" s="6" t="s">
        <v>76</v>
      </c>
      <c r="F59" s="7" t="s">
        <v>66</v>
      </c>
      <c r="G59" s="78" t="s">
        <v>63</v>
      </c>
      <c r="H59" s="66">
        <v>11046651</v>
      </c>
      <c r="I59" s="96">
        <f t="shared" si="9"/>
        <v>11159326.8402</v>
      </c>
      <c r="J59" s="75">
        <f t="shared" si="8"/>
        <v>8.0590172652647545E-3</v>
      </c>
    </row>
    <row r="60" spans="2:10" ht="45" x14ac:dyDescent="0.25">
      <c r="B60" s="31">
        <v>7</v>
      </c>
      <c r="C60" s="7" t="s">
        <v>77</v>
      </c>
      <c r="D60" s="7" t="s">
        <v>78</v>
      </c>
      <c r="E60" s="6" t="s">
        <v>79</v>
      </c>
      <c r="F60" s="7" t="s">
        <v>80</v>
      </c>
      <c r="G60" s="78" t="s">
        <v>63</v>
      </c>
      <c r="H60" s="66">
        <v>3256500</v>
      </c>
      <c r="I60" s="96">
        <f t="shared" si="9"/>
        <v>3289716.3</v>
      </c>
      <c r="J60" s="75">
        <f t="shared" si="8"/>
        <v>2.3757598320373E-3</v>
      </c>
    </row>
    <row r="61" spans="2:10" ht="22.5" x14ac:dyDescent="0.25">
      <c r="B61" s="31">
        <v>8</v>
      </c>
      <c r="C61" s="7" t="s">
        <v>81</v>
      </c>
      <c r="D61" s="38">
        <v>900085178</v>
      </c>
      <c r="E61" s="6" t="s">
        <v>82</v>
      </c>
      <c r="F61" s="7" t="s">
        <v>66</v>
      </c>
      <c r="G61" s="78" t="s">
        <v>63</v>
      </c>
      <c r="H61" s="66">
        <v>1368776</v>
      </c>
      <c r="I61" s="96">
        <f t="shared" si="9"/>
        <v>1382737.5152</v>
      </c>
      <c r="J61" s="75">
        <f t="shared" si="8"/>
        <v>9.9858223241415241E-4</v>
      </c>
    </row>
    <row r="62" spans="2:10" ht="45" x14ac:dyDescent="0.25">
      <c r="B62" s="31">
        <v>9</v>
      </c>
      <c r="C62" s="7" t="s">
        <v>83</v>
      </c>
      <c r="D62" s="7" t="s">
        <v>84</v>
      </c>
      <c r="E62" s="6" t="s">
        <v>85</v>
      </c>
      <c r="F62" s="7" t="s">
        <v>2</v>
      </c>
      <c r="G62" s="78" t="s">
        <v>63</v>
      </c>
      <c r="H62" s="66">
        <v>24139750</v>
      </c>
      <c r="I62" s="96">
        <f t="shared" si="9"/>
        <v>24385975.449999999</v>
      </c>
      <c r="J62" s="75">
        <f t="shared" si="8"/>
        <v>1.7611008262067376E-2</v>
      </c>
    </row>
    <row r="63" spans="2:10" ht="34.5" x14ac:dyDescent="0.25">
      <c r="B63" s="31">
        <v>10</v>
      </c>
      <c r="C63" s="19" t="s">
        <v>86</v>
      </c>
      <c r="D63" s="17" t="s">
        <v>87</v>
      </c>
      <c r="E63" s="6" t="s">
        <v>88</v>
      </c>
      <c r="F63" s="18" t="s">
        <v>66</v>
      </c>
      <c r="G63" s="78" t="s">
        <v>63</v>
      </c>
      <c r="H63" s="63">
        <v>31538728</v>
      </c>
      <c r="I63" s="96">
        <f t="shared" si="9"/>
        <v>31860423.025600001</v>
      </c>
      <c r="J63" s="75">
        <f t="shared" si="8"/>
        <v>2.3008887804682968E-2</v>
      </c>
    </row>
    <row r="64" spans="2:10" ht="23.25" x14ac:dyDescent="0.25">
      <c r="B64" s="31">
        <v>11</v>
      </c>
      <c r="C64" s="19" t="s">
        <v>89</v>
      </c>
      <c r="D64" s="17" t="s">
        <v>90</v>
      </c>
      <c r="E64" s="6" t="s">
        <v>91</v>
      </c>
      <c r="F64" s="18" t="s">
        <v>80</v>
      </c>
      <c r="G64" s="78" t="s">
        <v>63</v>
      </c>
      <c r="H64" s="63">
        <v>85267872</v>
      </c>
      <c r="I64" s="66">
        <f t="shared" si="9"/>
        <v>86137604.294400007</v>
      </c>
      <c r="J64" s="75">
        <f t="shared" si="8"/>
        <v>6.220665906982896E-2</v>
      </c>
    </row>
    <row r="65" spans="2:10" ht="33.75" x14ac:dyDescent="0.25">
      <c r="B65" s="31">
        <v>12</v>
      </c>
      <c r="C65" s="4" t="s">
        <v>58</v>
      </c>
      <c r="D65" s="5">
        <v>72260553</v>
      </c>
      <c r="E65" s="6" t="s">
        <v>25</v>
      </c>
      <c r="F65" s="1" t="s">
        <v>2</v>
      </c>
      <c r="G65" s="7" t="s">
        <v>59</v>
      </c>
      <c r="H65" s="61">
        <v>14000000</v>
      </c>
      <c r="I65" s="96">
        <f t="shared" si="9"/>
        <v>14142800</v>
      </c>
      <c r="J65" s="75">
        <f t="shared" si="8"/>
        <v>1.0213615123145156E-2</v>
      </c>
    </row>
    <row r="66" spans="2:10" x14ac:dyDescent="0.25">
      <c r="B66" s="23"/>
      <c r="C66" s="37" t="s">
        <v>12</v>
      </c>
      <c r="D66" s="37"/>
      <c r="E66" s="37"/>
      <c r="F66" s="37"/>
      <c r="G66" s="37"/>
      <c r="H66" s="71">
        <f>SUM(H54:H65)</f>
        <v>582481088</v>
      </c>
      <c r="I66" s="89">
        <f t="shared" si="9"/>
        <v>588422395.09759998</v>
      </c>
      <c r="J66" s="40">
        <f>SUM(J54:J65)</f>
        <v>0.42494554638163173</v>
      </c>
    </row>
    <row r="67" spans="2:10" x14ac:dyDescent="0.25">
      <c r="B67" s="32"/>
      <c r="C67" s="33" t="s">
        <v>4</v>
      </c>
      <c r="D67" s="34"/>
      <c r="E67" s="34"/>
      <c r="F67" s="34"/>
      <c r="G67" s="34"/>
      <c r="H67" s="76">
        <f>H66+H45+H15+H7+H50</f>
        <v>1370719361.48</v>
      </c>
      <c r="I67" s="89">
        <f t="shared" si="9"/>
        <v>1384700698.9670961</v>
      </c>
      <c r="J67" s="77">
        <f>J7+J15+J45+J50+J66</f>
        <v>1</v>
      </c>
    </row>
    <row r="68" spans="2:10" x14ac:dyDescent="0.25">
      <c r="B68" s="129" t="s">
        <v>128</v>
      </c>
      <c r="C68" s="130"/>
      <c r="D68" s="131"/>
      <c r="E68" s="97"/>
      <c r="F68" s="97"/>
      <c r="G68" s="97"/>
      <c r="H68" s="100">
        <f>H66+H45+H15</f>
        <v>1065315243.48</v>
      </c>
      <c r="I68" s="98"/>
      <c r="J68" s="99"/>
    </row>
  </sheetData>
  <mergeCells count="14">
    <mergeCell ref="B68:D68"/>
    <mergeCell ref="B52:J52"/>
    <mergeCell ref="B47:J47"/>
    <mergeCell ref="E51:J51"/>
    <mergeCell ref="B2:J2"/>
    <mergeCell ref="B3:J3"/>
    <mergeCell ref="B4:J4"/>
    <mergeCell ref="B9:J9"/>
    <mergeCell ref="B17:J17"/>
    <mergeCell ref="B27:G27"/>
    <mergeCell ref="B32:G32"/>
    <mergeCell ref="B28:C28"/>
    <mergeCell ref="B33:C33"/>
    <mergeCell ref="B37:C37"/>
  </mergeCells>
  <phoneticPr fontId="13" type="noConversion"/>
  <pageMargins left="0.25" right="0.25" top="0.75" bottom="0.75" header="0.3" footer="0.3"/>
  <pageSetup paperSize="1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GRADUACIÓN DE CREDITOS </vt:lpstr>
      <vt:lpstr>DETERMINACIÓN DE VOTO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Martha</cp:lastModifiedBy>
  <cp:lastPrinted>2021-09-24T14:58:11Z</cp:lastPrinted>
  <dcterms:created xsi:type="dcterms:W3CDTF">2021-03-18T14:24:29Z</dcterms:created>
  <dcterms:modified xsi:type="dcterms:W3CDTF">2023-04-22T13:44:04Z</dcterms:modified>
</cp:coreProperties>
</file>